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35" windowWidth="24303" windowHeight="12009"/>
  </bookViews>
  <sheets>
    <sheet name="Basic_model" sheetId="1" r:id="rId1"/>
    <sheet name="No_Fiscal_Rule" sheetId="2" r:id="rId2"/>
    <sheet name="Maastricht_rule" sheetId="3" r:id="rId3"/>
    <sheet name="Sheet1" sheetId="4" r:id="rId4"/>
  </sheets>
  <calcPr calcId="124519" iterate="1"/>
</workbook>
</file>

<file path=xl/calcChain.xml><?xml version="1.0" encoding="utf-8"?>
<calcChain xmlns="http://schemas.openxmlformats.org/spreadsheetml/2006/main">
  <c r="A37" i="2"/>
  <c r="L23" i="3"/>
  <c r="K23"/>
  <c r="J23"/>
  <c r="I23"/>
  <c r="H23"/>
  <c r="G23"/>
  <c r="E23"/>
  <c r="D23"/>
  <c r="E23" i="2"/>
  <c r="F23"/>
  <c r="G23"/>
  <c r="H23"/>
  <c r="I23"/>
  <c r="J23"/>
  <c r="K23"/>
  <c r="L23"/>
  <c r="D23"/>
  <c r="L47" i="3"/>
  <c r="K47"/>
  <c r="J47"/>
  <c r="G47"/>
  <c r="F47"/>
  <c r="E47"/>
  <c r="D47"/>
  <c r="C47"/>
  <c r="L40"/>
  <c r="L11" s="1"/>
  <c r="K40"/>
  <c r="J40"/>
  <c r="J11" s="1"/>
  <c r="I40"/>
  <c r="H40"/>
  <c r="G40"/>
  <c r="G11" s="1"/>
  <c r="G19" s="1"/>
  <c r="G32" s="1"/>
  <c r="F40"/>
  <c r="F11" s="1"/>
  <c r="E40"/>
  <c r="E11" s="1"/>
  <c r="E19" s="1"/>
  <c r="E32" s="1"/>
  <c r="D40"/>
  <c r="C40"/>
  <c r="C11" s="1"/>
  <c r="C19" s="1"/>
  <c r="C32" s="1"/>
  <c r="L25"/>
  <c r="K25"/>
  <c r="J25"/>
  <c r="I25"/>
  <c r="H25"/>
  <c r="G25"/>
  <c r="F25"/>
  <c r="E25"/>
  <c r="D25"/>
  <c r="L24"/>
  <c r="K24"/>
  <c r="J24"/>
  <c r="I24"/>
  <c r="H24"/>
  <c r="G24"/>
  <c r="F24"/>
  <c r="E24"/>
  <c r="D24"/>
  <c r="H47"/>
  <c r="K11"/>
  <c r="K19" s="1"/>
  <c r="K32" s="1"/>
  <c r="H11"/>
  <c r="D11"/>
  <c r="G47" i="2"/>
  <c r="F47"/>
  <c r="E47"/>
  <c r="D47"/>
  <c r="C47"/>
  <c r="L40"/>
  <c r="K40"/>
  <c r="J40"/>
  <c r="I40"/>
  <c r="H40"/>
  <c r="G40"/>
  <c r="G11" s="1"/>
  <c r="F40"/>
  <c r="F11" s="1"/>
  <c r="E40"/>
  <c r="D40"/>
  <c r="D11" s="1"/>
  <c r="D16" s="1"/>
  <c r="D33" s="1"/>
  <c r="D28" s="1"/>
  <c r="D6" s="1"/>
  <c r="C40"/>
  <c r="C11" s="1"/>
  <c r="L25"/>
  <c r="K25"/>
  <c r="J25"/>
  <c r="I25"/>
  <c r="H25"/>
  <c r="G25"/>
  <c r="F25"/>
  <c r="E25"/>
  <c r="D25"/>
  <c r="L24"/>
  <c r="K24"/>
  <c r="J24"/>
  <c r="I24"/>
  <c r="H24"/>
  <c r="G24"/>
  <c r="F24"/>
  <c r="E24"/>
  <c r="D24"/>
  <c r="E11"/>
  <c r="I45" i="1"/>
  <c r="J45"/>
  <c r="K45"/>
  <c r="L45"/>
  <c r="E22"/>
  <c r="F22"/>
  <c r="G22"/>
  <c r="H22"/>
  <c r="I22"/>
  <c r="J22"/>
  <c r="K22"/>
  <c r="L22"/>
  <c r="E23"/>
  <c r="F23"/>
  <c r="G23"/>
  <c r="H23"/>
  <c r="I23"/>
  <c r="J23"/>
  <c r="K23"/>
  <c r="L23"/>
  <c r="D23"/>
  <c r="D22"/>
  <c r="I38"/>
  <c r="I11" s="1"/>
  <c r="J38"/>
  <c r="J11" s="1"/>
  <c r="K38"/>
  <c r="K11" s="1"/>
  <c r="L38"/>
  <c r="L11" s="1"/>
  <c r="D38"/>
  <c r="D11" s="1"/>
  <c r="E38"/>
  <c r="E11" s="1"/>
  <c r="F38"/>
  <c r="F11" s="1"/>
  <c r="G38"/>
  <c r="G11" s="1"/>
  <c r="H38"/>
  <c r="H11" s="1"/>
  <c r="I21" s="1"/>
  <c r="D45"/>
  <c r="E45"/>
  <c r="F45"/>
  <c r="G45"/>
  <c r="H45"/>
  <c r="C45"/>
  <c r="C38"/>
  <c r="K27" i="3" l="1"/>
  <c r="C27"/>
  <c r="E27"/>
  <c r="G27"/>
  <c r="F12"/>
  <c r="J12"/>
  <c r="F16"/>
  <c r="F33" s="1"/>
  <c r="F28" s="1"/>
  <c r="H16"/>
  <c r="H33" s="1"/>
  <c r="H28" s="1"/>
  <c r="J16"/>
  <c r="J33" s="1"/>
  <c r="J28" s="1"/>
  <c r="D19"/>
  <c r="D32" s="1"/>
  <c r="F19"/>
  <c r="F32" s="1"/>
  <c r="H19"/>
  <c r="H32" s="1"/>
  <c r="J19"/>
  <c r="J32" s="1"/>
  <c r="L19"/>
  <c r="L32" s="1"/>
  <c r="E21"/>
  <c r="G21"/>
  <c r="K21"/>
  <c r="C42"/>
  <c r="E42"/>
  <c r="G42"/>
  <c r="K42"/>
  <c r="C43"/>
  <c r="C44" s="1"/>
  <c r="E43"/>
  <c r="E44" s="1"/>
  <c r="G43"/>
  <c r="G44" s="1"/>
  <c r="K43"/>
  <c r="K44" s="1"/>
  <c r="I47"/>
  <c r="D12"/>
  <c r="H12"/>
  <c r="H18" s="1"/>
  <c r="L12"/>
  <c r="D16"/>
  <c r="D33" s="1"/>
  <c r="D28" s="1"/>
  <c r="L16"/>
  <c r="L33" s="1"/>
  <c r="L28" s="1"/>
  <c r="C12"/>
  <c r="E12"/>
  <c r="G12"/>
  <c r="K12"/>
  <c r="C16"/>
  <c r="C33" s="1"/>
  <c r="C28" s="1"/>
  <c r="E16"/>
  <c r="E33" s="1"/>
  <c r="E28" s="1"/>
  <c r="G16"/>
  <c r="G33" s="1"/>
  <c r="G28" s="1"/>
  <c r="K16"/>
  <c r="K33" s="1"/>
  <c r="K28" s="1"/>
  <c r="C18"/>
  <c r="E18"/>
  <c r="G18"/>
  <c r="K18"/>
  <c r="D21"/>
  <c r="F21"/>
  <c r="H21"/>
  <c r="L21"/>
  <c r="L53" s="1"/>
  <c r="D42"/>
  <c r="F42"/>
  <c r="H42"/>
  <c r="J42"/>
  <c r="L42"/>
  <c r="H47" i="2"/>
  <c r="H11"/>
  <c r="H12" s="1"/>
  <c r="H18" s="1"/>
  <c r="J47"/>
  <c r="J11"/>
  <c r="J16" s="1"/>
  <c r="J33" s="1"/>
  <c r="J28" s="1"/>
  <c r="I47"/>
  <c r="D51"/>
  <c r="G21"/>
  <c r="D12"/>
  <c r="F16"/>
  <c r="F33" s="1"/>
  <c r="F28" s="1"/>
  <c r="D19"/>
  <c r="D32" s="1"/>
  <c r="F19"/>
  <c r="F32" s="1"/>
  <c r="E21"/>
  <c r="C12"/>
  <c r="C18" s="1"/>
  <c r="E12"/>
  <c r="G12"/>
  <c r="C16"/>
  <c r="C33" s="1"/>
  <c r="C28" s="1"/>
  <c r="E16"/>
  <c r="E33" s="1"/>
  <c r="E28" s="1"/>
  <c r="G16"/>
  <c r="G33" s="1"/>
  <c r="G28" s="1"/>
  <c r="C19"/>
  <c r="C32" s="1"/>
  <c r="E19"/>
  <c r="E32" s="1"/>
  <c r="G19"/>
  <c r="G32" s="1"/>
  <c r="D21"/>
  <c r="F21"/>
  <c r="D42"/>
  <c r="F42"/>
  <c r="H42"/>
  <c r="D43"/>
  <c r="D44" s="1"/>
  <c r="F12"/>
  <c r="H19"/>
  <c r="H32" s="1"/>
  <c r="C42"/>
  <c r="E42"/>
  <c r="G42"/>
  <c r="L21" i="1"/>
  <c r="K21"/>
  <c r="J21"/>
  <c r="H21"/>
  <c r="G21"/>
  <c r="F21"/>
  <c r="E21"/>
  <c r="K12"/>
  <c r="K16"/>
  <c r="K31" s="1"/>
  <c r="K26" s="1"/>
  <c r="K18"/>
  <c r="K19"/>
  <c r="K30" s="1"/>
  <c r="K40"/>
  <c r="K41"/>
  <c r="K42" s="1"/>
  <c r="I12"/>
  <c r="I16"/>
  <c r="I31" s="1"/>
  <c r="I26" s="1"/>
  <c r="I18"/>
  <c r="I19"/>
  <c r="I30" s="1"/>
  <c r="I40"/>
  <c r="I41"/>
  <c r="I42" s="1"/>
  <c r="L12"/>
  <c r="L16"/>
  <c r="L31" s="1"/>
  <c r="L26" s="1"/>
  <c r="L18"/>
  <c r="L19"/>
  <c r="L30" s="1"/>
  <c r="L40"/>
  <c r="L41"/>
  <c r="L42" s="1"/>
  <c r="J12"/>
  <c r="J16"/>
  <c r="J31" s="1"/>
  <c r="J26" s="1"/>
  <c r="J18"/>
  <c r="J19"/>
  <c r="J30" s="1"/>
  <c r="J40"/>
  <c r="J41"/>
  <c r="J42" s="1"/>
  <c r="H12"/>
  <c r="H18" s="1"/>
  <c r="H16"/>
  <c r="H31" s="1"/>
  <c r="H26" s="1"/>
  <c r="H19"/>
  <c r="H30" s="1"/>
  <c r="H40"/>
  <c r="F12"/>
  <c r="F18" s="1"/>
  <c r="F16"/>
  <c r="F31" s="1"/>
  <c r="F26" s="1"/>
  <c r="F19"/>
  <c r="F30" s="1"/>
  <c r="F40"/>
  <c r="D12"/>
  <c r="D18" s="1"/>
  <c r="D16"/>
  <c r="D31" s="1"/>
  <c r="D26" s="1"/>
  <c r="D19"/>
  <c r="D30" s="1"/>
  <c r="D40"/>
  <c r="G16"/>
  <c r="G31" s="1"/>
  <c r="G26" s="1"/>
  <c r="G19"/>
  <c r="G30" s="1"/>
  <c r="G40"/>
  <c r="G12"/>
  <c r="G18" s="1"/>
  <c r="E16"/>
  <c r="E31" s="1"/>
  <c r="E26" s="1"/>
  <c r="E19"/>
  <c r="E30" s="1"/>
  <c r="E40"/>
  <c r="E12"/>
  <c r="E18" s="1"/>
  <c r="C11"/>
  <c r="D21" s="1"/>
  <c r="H22" i="3" l="1"/>
  <c r="I11"/>
  <c r="F18"/>
  <c r="G22"/>
  <c r="L18"/>
  <c r="L22"/>
  <c r="J18"/>
  <c r="K22"/>
  <c r="D18"/>
  <c r="D22"/>
  <c r="F22"/>
  <c r="E22"/>
  <c r="D43"/>
  <c r="D44" s="1"/>
  <c r="H43"/>
  <c r="H44" s="1"/>
  <c r="G18" i="2"/>
  <c r="G22"/>
  <c r="F18"/>
  <c r="F22"/>
  <c r="E18"/>
  <c r="E22"/>
  <c r="D18"/>
  <c r="D22"/>
  <c r="I11"/>
  <c r="I21" s="1"/>
  <c r="H22"/>
  <c r="I16"/>
  <c r="I33" s="1"/>
  <c r="I28" s="1"/>
  <c r="I6" s="1"/>
  <c r="D53"/>
  <c r="E54"/>
  <c r="H16"/>
  <c r="H33" s="1"/>
  <c r="H28" s="1"/>
  <c r="H6" s="1"/>
  <c r="H21"/>
  <c r="H53" s="1"/>
  <c r="L43" i="3"/>
  <c r="L44" s="1"/>
  <c r="H46"/>
  <c r="H34"/>
  <c r="H29" s="1"/>
  <c r="J46"/>
  <c r="J34"/>
  <c r="J29" s="1"/>
  <c r="H53"/>
  <c r="E54"/>
  <c r="D53"/>
  <c r="C46"/>
  <c r="C34"/>
  <c r="C29" s="1"/>
  <c r="C30" s="1"/>
  <c r="C6"/>
  <c r="C51"/>
  <c r="D51"/>
  <c r="D6"/>
  <c r="K53"/>
  <c r="L54"/>
  <c r="J27"/>
  <c r="F27"/>
  <c r="D46"/>
  <c r="D34"/>
  <c r="D29" s="1"/>
  <c r="G5"/>
  <c r="G50"/>
  <c r="C5"/>
  <c r="C50"/>
  <c r="K5"/>
  <c r="K50"/>
  <c r="G54"/>
  <c r="F53"/>
  <c r="K46"/>
  <c r="K34"/>
  <c r="K29" s="1"/>
  <c r="E46"/>
  <c r="E34"/>
  <c r="E29" s="1"/>
  <c r="E30" s="1"/>
  <c r="K6"/>
  <c r="K51"/>
  <c r="E6"/>
  <c r="E51"/>
  <c r="L51"/>
  <c r="L6"/>
  <c r="G53"/>
  <c r="H54"/>
  <c r="L27"/>
  <c r="H27"/>
  <c r="D27"/>
  <c r="F46"/>
  <c r="F34"/>
  <c r="F29" s="1"/>
  <c r="J51"/>
  <c r="J6"/>
  <c r="F51"/>
  <c r="F6"/>
  <c r="J43"/>
  <c r="J44" s="1"/>
  <c r="F43"/>
  <c r="F44" s="1"/>
  <c r="G46"/>
  <c r="G34"/>
  <c r="G29" s="1"/>
  <c r="G6"/>
  <c r="G51"/>
  <c r="E53"/>
  <c r="F54"/>
  <c r="L46"/>
  <c r="L34"/>
  <c r="L29" s="1"/>
  <c r="H51"/>
  <c r="H6"/>
  <c r="E5"/>
  <c r="E50"/>
  <c r="F43" i="2"/>
  <c r="F44" s="1"/>
  <c r="J19"/>
  <c r="J32" s="1"/>
  <c r="J27" s="1"/>
  <c r="J12"/>
  <c r="J42"/>
  <c r="J21"/>
  <c r="I12"/>
  <c r="I18" s="1"/>
  <c r="I34" s="1"/>
  <c r="I29" s="1"/>
  <c r="C6"/>
  <c r="C51"/>
  <c r="K47"/>
  <c r="K11"/>
  <c r="I42"/>
  <c r="I19"/>
  <c r="I32" s="1"/>
  <c r="I27" s="1"/>
  <c r="I51"/>
  <c r="J6"/>
  <c r="J51"/>
  <c r="G53"/>
  <c r="H51"/>
  <c r="J53"/>
  <c r="G51"/>
  <c r="G6"/>
  <c r="F51"/>
  <c r="F6"/>
  <c r="E51"/>
  <c r="E6"/>
  <c r="F53"/>
  <c r="G54"/>
  <c r="F54"/>
  <c r="E53"/>
  <c r="H43"/>
  <c r="H44" s="1"/>
  <c r="D46"/>
  <c r="D34"/>
  <c r="D29" s="1"/>
  <c r="E27"/>
  <c r="G46"/>
  <c r="G34"/>
  <c r="G29" s="1"/>
  <c r="C46"/>
  <c r="C34"/>
  <c r="C29" s="1"/>
  <c r="D27"/>
  <c r="D50" s="1"/>
  <c r="H46"/>
  <c r="H34"/>
  <c r="H29" s="1"/>
  <c r="H27"/>
  <c r="F46"/>
  <c r="F34"/>
  <c r="F29" s="1"/>
  <c r="G27"/>
  <c r="C27"/>
  <c r="C50" s="1"/>
  <c r="E46"/>
  <c r="E34"/>
  <c r="E29" s="1"/>
  <c r="F27"/>
  <c r="I43"/>
  <c r="I44" s="1"/>
  <c r="E43"/>
  <c r="E44" s="1"/>
  <c r="G43"/>
  <c r="G44" s="1"/>
  <c r="C43"/>
  <c r="C44" s="1"/>
  <c r="G41" i="1"/>
  <c r="G42" s="1"/>
  <c r="E41"/>
  <c r="E42" s="1"/>
  <c r="J32"/>
  <c r="J27" s="1"/>
  <c r="J44"/>
  <c r="L32"/>
  <c r="L27" s="1"/>
  <c r="L44"/>
  <c r="I32"/>
  <c r="I27" s="1"/>
  <c r="I44"/>
  <c r="K32"/>
  <c r="K27" s="1"/>
  <c r="K44"/>
  <c r="J33"/>
  <c r="J25"/>
  <c r="J28" s="1"/>
  <c r="L33"/>
  <c r="L25"/>
  <c r="L28" s="1"/>
  <c r="I33"/>
  <c r="I25"/>
  <c r="K33"/>
  <c r="K25"/>
  <c r="D32"/>
  <c r="D27" s="1"/>
  <c r="D44"/>
  <c r="F32"/>
  <c r="F27" s="1"/>
  <c r="F44"/>
  <c r="H32"/>
  <c r="H27" s="1"/>
  <c r="H44"/>
  <c r="E32"/>
  <c r="E27" s="1"/>
  <c r="E44"/>
  <c r="G32"/>
  <c r="G27" s="1"/>
  <c r="G44"/>
  <c r="D25"/>
  <c r="D28" s="1"/>
  <c r="D33"/>
  <c r="F25"/>
  <c r="F28" s="1"/>
  <c r="F33"/>
  <c r="H25"/>
  <c r="H28" s="1"/>
  <c r="D41"/>
  <c r="D42" s="1"/>
  <c r="F41"/>
  <c r="F42" s="1"/>
  <c r="H41"/>
  <c r="H42" s="1"/>
  <c r="E33"/>
  <c r="E25"/>
  <c r="E28" s="1"/>
  <c r="G33"/>
  <c r="G25"/>
  <c r="G28" s="1"/>
  <c r="C16"/>
  <c r="C12"/>
  <c r="C18" s="1"/>
  <c r="C31"/>
  <c r="C26" s="1"/>
  <c r="C19"/>
  <c r="C40"/>
  <c r="I53" i="2" l="1"/>
  <c r="I54"/>
  <c r="J54"/>
  <c r="I16" i="3"/>
  <c r="I33" s="1"/>
  <c r="I28" s="1"/>
  <c r="I42"/>
  <c r="J21"/>
  <c r="I19"/>
  <c r="I12"/>
  <c r="I21"/>
  <c r="E35"/>
  <c r="C35"/>
  <c r="G35"/>
  <c r="D35"/>
  <c r="H35"/>
  <c r="J18" i="2"/>
  <c r="J34" s="1"/>
  <c r="J29" s="1"/>
  <c r="J22"/>
  <c r="I22"/>
  <c r="H54"/>
  <c r="K35" i="3"/>
  <c r="L35"/>
  <c r="L52"/>
  <c r="L4"/>
  <c r="G4"/>
  <c r="G7" s="1"/>
  <c r="G52"/>
  <c r="F52"/>
  <c r="F4"/>
  <c r="D50"/>
  <c r="D30"/>
  <c r="D5"/>
  <c r="H50"/>
  <c r="H30"/>
  <c r="H5"/>
  <c r="L50"/>
  <c r="L30"/>
  <c r="L5"/>
  <c r="E4"/>
  <c r="E7" s="1"/>
  <c r="E52"/>
  <c r="K4"/>
  <c r="K7" s="1"/>
  <c r="K52"/>
  <c r="K30"/>
  <c r="G30"/>
  <c r="F35"/>
  <c r="J35"/>
  <c r="D52"/>
  <c r="D4"/>
  <c r="D7" s="1"/>
  <c r="F50"/>
  <c r="F30"/>
  <c r="F5"/>
  <c r="J50"/>
  <c r="J30"/>
  <c r="J5"/>
  <c r="C4"/>
  <c r="C7" s="1"/>
  <c r="C52"/>
  <c r="J52"/>
  <c r="J4"/>
  <c r="J7" s="1"/>
  <c r="H52"/>
  <c r="H4"/>
  <c r="J43" i="2"/>
  <c r="J44" s="1"/>
  <c r="I46"/>
  <c r="J46"/>
  <c r="C4"/>
  <c r="C52"/>
  <c r="K21"/>
  <c r="K12"/>
  <c r="K16"/>
  <c r="K33" s="1"/>
  <c r="K28" s="1"/>
  <c r="K19"/>
  <c r="K42"/>
  <c r="L47"/>
  <c r="L11"/>
  <c r="I52"/>
  <c r="I4"/>
  <c r="H52"/>
  <c r="H4"/>
  <c r="G52"/>
  <c r="G4"/>
  <c r="J52"/>
  <c r="J4"/>
  <c r="F30"/>
  <c r="F50"/>
  <c r="F5"/>
  <c r="G50"/>
  <c r="G5"/>
  <c r="F4"/>
  <c r="F52"/>
  <c r="H50"/>
  <c r="H5"/>
  <c r="J5"/>
  <c r="J50"/>
  <c r="I5"/>
  <c r="I50"/>
  <c r="D4"/>
  <c r="D52"/>
  <c r="E52"/>
  <c r="E4"/>
  <c r="E50"/>
  <c r="E5"/>
  <c r="D30"/>
  <c r="D5"/>
  <c r="C30"/>
  <c r="C5"/>
  <c r="G30"/>
  <c r="H30"/>
  <c r="J30"/>
  <c r="E30"/>
  <c r="I30"/>
  <c r="F35"/>
  <c r="C35"/>
  <c r="G35"/>
  <c r="H35"/>
  <c r="D35"/>
  <c r="J35"/>
  <c r="E35"/>
  <c r="I35"/>
  <c r="H33" i="1"/>
  <c r="K28"/>
  <c r="I28"/>
  <c r="C30"/>
  <c r="C25" s="1"/>
  <c r="C44"/>
  <c r="C41"/>
  <c r="C42" s="1"/>
  <c r="C32"/>
  <c r="C27" s="1"/>
  <c r="I18" i="3" l="1"/>
  <c r="I22"/>
  <c r="J22"/>
  <c r="J53"/>
  <c r="K54"/>
  <c r="I6"/>
  <c r="I51"/>
  <c r="I53"/>
  <c r="I54"/>
  <c r="J54"/>
  <c r="I32"/>
  <c r="I43"/>
  <c r="I44" s="1"/>
  <c r="H7"/>
  <c r="K18" i="2"/>
  <c r="K34" s="1"/>
  <c r="K29" s="1"/>
  <c r="K22"/>
  <c r="C7"/>
  <c r="L7" i="3"/>
  <c r="F7"/>
  <c r="I7" i="2"/>
  <c r="K46"/>
  <c r="L19"/>
  <c r="L32" s="1"/>
  <c r="L12"/>
  <c r="L21"/>
  <c r="L53" s="1"/>
  <c r="L16"/>
  <c r="L33" s="1"/>
  <c r="L28" s="1"/>
  <c r="L42"/>
  <c r="K51"/>
  <c r="K6"/>
  <c r="K32"/>
  <c r="K43"/>
  <c r="K44" s="1"/>
  <c r="K53"/>
  <c r="K54"/>
  <c r="J7"/>
  <c r="C28" i="1"/>
  <c r="C33"/>
  <c r="D7" i="2"/>
  <c r="E7"/>
  <c r="F7"/>
  <c r="G7"/>
  <c r="H7"/>
  <c r="I27" i="3" l="1"/>
  <c r="I34"/>
  <c r="I29" s="1"/>
  <c r="I46"/>
  <c r="L18" i="2"/>
  <c r="L34" s="1"/>
  <c r="L22"/>
  <c r="L54"/>
  <c r="L43"/>
  <c r="L44" s="1"/>
  <c r="L46"/>
  <c r="K4"/>
  <c r="K52"/>
  <c r="K27"/>
  <c r="K35"/>
  <c r="L51"/>
  <c r="L6"/>
  <c r="L27"/>
  <c r="L29" l="1"/>
  <c r="L35"/>
  <c r="I35" i="3"/>
  <c r="I52"/>
  <c r="I4"/>
  <c r="I50"/>
  <c r="I5"/>
  <c r="I30"/>
  <c r="L52" i="2"/>
  <c r="L4"/>
  <c r="L5"/>
  <c r="L50"/>
  <c r="L30"/>
  <c r="K30"/>
  <c r="K5"/>
  <c r="K50"/>
  <c r="K7"/>
  <c r="I7" i="3" l="1"/>
  <c r="L7" i="2"/>
  <c r="C4" i="1"/>
  <c r="D4"/>
  <c r="E4"/>
  <c r="F4"/>
  <c r="G4"/>
  <c r="H4"/>
  <c r="C7"/>
  <c r="D7"/>
  <c r="E7"/>
  <c r="F7"/>
  <c r="G7"/>
  <c r="H7"/>
</calcChain>
</file>

<file path=xl/sharedStrings.xml><?xml version="1.0" encoding="utf-8"?>
<sst xmlns="http://schemas.openxmlformats.org/spreadsheetml/2006/main" count="232" uniqueCount="62">
  <si>
    <t>G-T</t>
  </si>
  <si>
    <t>I-S</t>
  </si>
  <si>
    <t>External balance</t>
  </si>
  <si>
    <t>Sectoral balance rule</t>
  </si>
  <si>
    <t>X-M</t>
  </si>
  <si>
    <t>y</t>
  </si>
  <si>
    <t>I</t>
  </si>
  <si>
    <t>G</t>
  </si>
  <si>
    <t>X</t>
  </si>
  <si>
    <t>M</t>
  </si>
  <si>
    <t>C</t>
  </si>
  <si>
    <t>MPC</t>
  </si>
  <si>
    <t>MPM</t>
  </si>
  <si>
    <t>BD</t>
  </si>
  <si>
    <t>NX</t>
  </si>
  <si>
    <t>SI</t>
  </si>
  <si>
    <t>S</t>
  </si>
  <si>
    <t>T</t>
  </si>
  <si>
    <t>BD/GDP</t>
  </si>
  <si>
    <t>NX/GDP</t>
  </si>
  <si>
    <t>IS/GDP</t>
  </si>
  <si>
    <t>Check</t>
  </si>
  <si>
    <t>S+T+M</t>
  </si>
  <si>
    <t>I+G+X</t>
  </si>
  <si>
    <t>Y</t>
  </si>
  <si>
    <t>Yd</t>
  </si>
  <si>
    <t>GDP growth</t>
  </si>
  <si>
    <t>Period 1</t>
  </si>
  <si>
    <t>Period 2</t>
  </si>
  <si>
    <t>Period 3</t>
  </si>
  <si>
    <t>Period 4</t>
  </si>
  <si>
    <t>Period 5</t>
  </si>
  <si>
    <t>Period 6</t>
  </si>
  <si>
    <t>X growth</t>
  </si>
  <si>
    <t>G growth</t>
  </si>
  <si>
    <t>tax rate</t>
  </si>
  <si>
    <t>multiplier</t>
  </si>
  <si>
    <t>GDP</t>
  </si>
  <si>
    <t>Consumption</t>
  </si>
  <si>
    <t>Investment</t>
  </si>
  <si>
    <t>Government</t>
  </si>
  <si>
    <t>Exports</t>
  </si>
  <si>
    <t>Imports</t>
  </si>
  <si>
    <t>Saving</t>
  </si>
  <si>
    <t>Tax revenue</t>
  </si>
  <si>
    <t>g</t>
  </si>
  <si>
    <t>x</t>
  </si>
  <si>
    <t>Budget deficit (+)</t>
  </si>
  <si>
    <t>Private domestic balance</t>
  </si>
  <si>
    <t>Periods</t>
  </si>
  <si>
    <t>Private balance (I - S)</t>
  </si>
  <si>
    <t>Budget balance (G - T)</t>
  </si>
  <si>
    <t>External balance (X - M)</t>
  </si>
  <si>
    <t>Period 7</t>
  </si>
  <si>
    <t>Period 8</t>
  </si>
  <si>
    <t>Period 9</t>
  </si>
  <si>
    <t>Period 10</t>
  </si>
  <si>
    <t>Budget balance</t>
  </si>
  <si>
    <t>Technical recession</t>
  </si>
  <si>
    <t>Fiscal Rule</t>
  </si>
  <si>
    <t>Private spending growth</t>
  </si>
  <si>
    <t>Public spending growth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</si>
</sst>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1" xfId="0" applyBorder="1"/>
    <xf numFmtId="164" fontId="0" fillId="0" borderId="0" xfId="0" applyNumberFormat="1"/>
    <xf numFmtId="1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164" fontId="0" fillId="4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  <color rgb="FF339933"/>
      <color rgb="FF0000FF"/>
      <color rgb="FFFFCC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/>
      <c:barChart>
        <c:barDir val="col"/>
        <c:grouping val="stacked"/>
        <c:ser>
          <c:idx val="0"/>
          <c:order val="0"/>
          <c:tx>
            <c:strRef>
              <c:f>Basic_model!$A$4</c:f>
              <c:strCache>
                <c:ptCount val="1"/>
                <c:pt idx="0">
                  <c:v>Private balance (I - S)</c:v>
                </c:pt>
              </c:strCache>
            </c:strRef>
          </c:tx>
          <c:spPr>
            <a:solidFill>
              <a:srgbClr val="0033CC"/>
            </a:solidFill>
          </c:spPr>
          <c:cat>
            <c:strRef>
              <c:f>Basic_model!$C$3:$H$3</c:f>
              <c:strCache>
                <c:ptCount val="6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</c:strCache>
            </c:strRef>
          </c:cat>
          <c:val>
            <c:numRef>
              <c:f>Basic_model!$C$4:$H$4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-1</c:v>
                </c:pt>
                <c:pt idx="4">
                  <c:v>-2</c:v>
                </c:pt>
                <c:pt idx="5">
                  <c:v>-3</c:v>
                </c:pt>
              </c:numCache>
            </c:numRef>
          </c:val>
        </c:ser>
        <c:ser>
          <c:idx val="1"/>
          <c:order val="1"/>
          <c:tx>
            <c:strRef>
              <c:f>Basic_model!$A$5</c:f>
              <c:strCache>
                <c:ptCount val="1"/>
                <c:pt idx="0">
                  <c:v>Budget balance (G - T)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Basic_model!$C$3:$H$3</c:f>
              <c:strCache>
                <c:ptCount val="6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</c:strCache>
            </c:strRef>
          </c:cat>
          <c:val>
            <c:numRef>
              <c:f>Basic_model!$C$5:$H$5</c:f>
              <c:numCache>
                <c:formatCode>General</c:formatCode>
                <c:ptCount val="6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</c:numCache>
            </c:numRef>
          </c:val>
        </c:ser>
        <c:ser>
          <c:idx val="2"/>
          <c:order val="2"/>
          <c:tx>
            <c:strRef>
              <c:f>Basic_model!$A$6</c:f>
              <c:strCache>
                <c:ptCount val="1"/>
                <c:pt idx="0">
                  <c:v>External balance (X - M)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cat>
            <c:strRef>
              <c:f>Basic_model!$C$3:$H$3</c:f>
              <c:strCache>
                <c:ptCount val="6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</c:strCache>
            </c:strRef>
          </c:cat>
          <c:val>
            <c:numRef>
              <c:f>Basic_model!$C$6:$H$6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</c:ser>
        <c:overlap val="100"/>
        <c:axId val="91986944"/>
        <c:axId val="91992832"/>
      </c:barChart>
      <c:catAx>
        <c:axId val="91986944"/>
        <c:scaling>
          <c:orientation val="minMax"/>
        </c:scaling>
        <c:axPos val="b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91992832"/>
        <c:crosses val="autoZero"/>
        <c:auto val="1"/>
        <c:lblAlgn val="ctr"/>
        <c:lblOffset val="100"/>
      </c:catAx>
      <c:valAx>
        <c:axId val="919928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 cent of GDP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19869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n-US"/>
            </a:pPr>
            <a:endParaRPr lang="en-US"/>
          </a:p>
        </c:txPr>
      </c:dTable>
    </c:plotArea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>
        <c:manualLayout>
          <c:layoutTarget val="inner"/>
          <c:xMode val="edge"/>
          <c:yMode val="edge"/>
          <c:x val="0.11365605072561819"/>
          <c:y val="4.2174813618383156E-2"/>
          <c:w val="0.66827600678355692"/>
          <c:h val="0.66240707091100792"/>
        </c:manualLayout>
      </c:layout>
      <c:barChart>
        <c:barDir val="col"/>
        <c:grouping val="clustered"/>
        <c:ser>
          <c:idx val="3"/>
          <c:order val="3"/>
          <c:tx>
            <c:strRef>
              <c:f>No_Fiscal_Rule!$A$21</c:f>
              <c:strCache>
                <c:ptCount val="1"/>
                <c:pt idx="0">
                  <c:v>GDP growth</c:v>
                </c:pt>
              </c:strCache>
            </c:strRef>
          </c:tx>
          <c:spPr>
            <a:solidFill>
              <a:prstClr val="white">
                <a:lumMod val="85000"/>
                <a:alpha val="60000"/>
              </a:prstClr>
            </a:solidFill>
          </c:spPr>
          <c:val>
            <c:numRef>
              <c:f>Maastricht_rule!$D$21:$L$21</c:f>
              <c:numCache>
                <c:formatCode>0.0</c:formatCode>
                <c:ptCount val="9"/>
                <c:pt idx="0">
                  <c:v>2.5974025974025894</c:v>
                </c:pt>
                <c:pt idx="1">
                  <c:v>-5.0632911392405058</c:v>
                </c:pt>
                <c:pt idx="2">
                  <c:v>-2.6666666666666585</c:v>
                </c:pt>
                <c:pt idx="3">
                  <c:v>0</c:v>
                </c:pt>
                <c:pt idx="4">
                  <c:v>1.3698630136986178</c:v>
                </c:pt>
                <c:pt idx="5">
                  <c:v>0</c:v>
                </c:pt>
                <c:pt idx="6">
                  <c:v>-4.0540540540540491</c:v>
                </c:pt>
                <c:pt idx="7">
                  <c:v>-4.2253521126760516</c:v>
                </c:pt>
                <c:pt idx="8">
                  <c:v>-4.4117647058823479</c:v>
                </c:pt>
              </c:numCache>
            </c:numRef>
          </c:val>
        </c:ser>
        <c:gapWidth val="101"/>
        <c:axId val="93015040"/>
        <c:axId val="93029504"/>
      </c:barChart>
      <c:lineChart>
        <c:grouping val="standard"/>
        <c:ser>
          <c:idx val="0"/>
          <c:order val="0"/>
          <c:tx>
            <c:strRef>
              <c:f>No_Fiscal_Rule!$B$27</c:f>
              <c:strCache>
                <c:ptCount val="1"/>
                <c:pt idx="0">
                  <c:v>BD/GDP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No_Fiscal_Rule!$D$10:$L$10</c:f>
              <c:strCache>
                <c:ptCount val="9"/>
                <c:pt idx="0">
                  <c:v>Period 2</c:v>
                </c:pt>
                <c:pt idx="1">
                  <c:v>Period 3</c:v>
                </c:pt>
                <c:pt idx="2">
                  <c:v>Period 4</c:v>
                </c:pt>
                <c:pt idx="3">
                  <c:v>Period 5</c:v>
                </c:pt>
                <c:pt idx="4">
                  <c:v>Period 6</c:v>
                </c:pt>
                <c:pt idx="5">
                  <c:v>Period 7</c:v>
                </c:pt>
                <c:pt idx="6">
                  <c:v>Period 8</c:v>
                </c:pt>
                <c:pt idx="7">
                  <c:v>Period 9</c:v>
                </c:pt>
                <c:pt idx="8">
                  <c:v>Period 10</c:v>
                </c:pt>
              </c:strCache>
            </c:strRef>
          </c:cat>
          <c:val>
            <c:numRef>
              <c:f>Maastricht_rule!$D$27:$L$27</c:f>
              <c:numCache>
                <c:formatCode>0.0</c:formatCode>
                <c:ptCount val="9"/>
                <c:pt idx="0">
                  <c:v>-1.8354430379746818</c:v>
                </c:pt>
                <c:pt idx="1">
                  <c:v>-1.1333333333333311</c:v>
                </c:pt>
                <c:pt idx="2">
                  <c:v>-4.1095890410958125E-2</c:v>
                </c:pt>
                <c:pt idx="3">
                  <c:v>2.0958904109589049</c:v>
                </c:pt>
                <c:pt idx="4">
                  <c:v>3.9729729729729759</c:v>
                </c:pt>
                <c:pt idx="5">
                  <c:v>3.2702702702702737</c:v>
                </c:pt>
                <c:pt idx="6">
                  <c:v>3.3098591549295788</c:v>
                </c:pt>
                <c:pt idx="7">
                  <c:v>3.3529411764705896</c:v>
                </c:pt>
                <c:pt idx="8">
                  <c:v>3.4000000000000004</c:v>
                </c:pt>
              </c:numCache>
            </c:numRef>
          </c:val>
        </c:ser>
        <c:ser>
          <c:idx val="1"/>
          <c:order val="1"/>
          <c:tx>
            <c:strRef>
              <c:f>No_Fiscal_Rule!$B$28</c:f>
              <c:strCache>
                <c:ptCount val="1"/>
                <c:pt idx="0">
                  <c:v>NX/GDP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No_Fiscal_Rule!$D$10:$L$10</c:f>
              <c:strCache>
                <c:ptCount val="9"/>
                <c:pt idx="0">
                  <c:v>Period 2</c:v>
                </c:pt>
                <c:pt idx="1">
                  <c:v>Period 3</c:v>
                </c:pt>
                <c:pt idx="2">
                  <c:v>Period 4</c:v>
                </c:pt>
                <c:pt idx="3">
                  <c:v>Period 5</c:v>
                </c:pt>
                <c:pt idx="4">
                  <c:v>Period 6</c:v>
                </c:pt>
                <c:pt idx="5">
                  <c:v>Period 7</c:v>
                </c:pt>
                <c:pt idx="6">
                  <c:v>Period 8</c:v>
                </c:pt>
                <c:pt idx="7">
                  <c:v>Period 9</c:v>
                </c:pt>
                <c:pt idx="8">
                  <c:v>Period 10</c:v>
                </c:pt>
              </c:strCache>
            </c:strRef>
          </c:cat>
          <c:val>
            <c:numRef>
              <c:f>Maastricht_rule!$D$28:$L$28</c:f>
              <c:numCache>
                <c:formatCode>0.0</c:formatCode>
                <c:ptCount val="9"/>
                <c:pt idx="0">
                  <c:v>-1.5696202531645549</c:v>
                </c:pt>
                <c:pt idx="1">
                  <c:v>-1.2799999999999996</c:v>
                </c:pt>
                <c:pt idx="2">
                  <c:v>-1.4794520547945209</c:v>
                </c:pt>
                <c:pt idx="3">
                  <c:v>-2.1917808219178085</c:v>
                </c:pt>
                <c:pt idx="4">
                  <c:v>-2.4324324324324307</c:v>
                </c:pt>
                <c:pt idx="5">
                  <c:v>-2.4324324324324307</c:v>
                </c:pt>
                <c:pt idx="6">
                  <c:v>-2.4225352112676029</c:v>
                </c:pt>
                <c:pt idx="7">
                  <c:v>-2.4117647058823537</c:v>
                </c:pt>
                <c:pt idx="8">
                  <c:v>-2.4</c:v>
                </c:pt>
              </c:numCache>
            </c:numRef>
          </c:val>
        </c:ser>
        <c:ser>
          <c:idx val="2"/>
          <c:order val="2"/>
          <c:tx>
            <c:strRef>
              <c:f>No_Fiscal_Rule!$B$29</c:f>
              <c:strCache>
                <c:ptCount val="1"/>
                <c:pt idx="0">
                  <c:v>IS/GDP</c:v>
                </c:pt>
              </c:strCache>
            </c:strRef>
          </c:tx>
          <c:spPr>
            <a:ln w="19050">
              <a:solidFill>
                <a:srgbClr val="339933"/>
              </a:solidFill>
            </a:ln>
          </c:spPr>
          <c:marker>
            <c:symbol val="none"/>
          </c:marker>
          <c:cat>
            <c:strRef>
              <c:f>No_Fiscal_Rule!$D$10:$L$10</c:f>
              <c:strCache>
                <c:ptCount val="9"/>
                <c:pt idx="0">
                  <c:v>Period 2</c:v>
                </c:pt>
                <c:pt idx="1">
                  <c:v>Period 3</c:v>
                </c:pt>
                <c:pt idx="2">
                  <c:v>Period 4</c:v>
                </c:pt>
                <c:pt idx="3">
                  <c:v>Period 5</c:v>
                </c:pt>
                <c:pt idx="4">
                  <c:v>Period 6</c:v>
                </c:pt>
                <c:pt idx="5">
                  <c:v>Period 7</c:v>
                </c:pt>
                <c:pt idx="6">
                  <c:v>Period 8</c:v>
                </c:pt>
                <c:pt idx="7">
                  <c:v>Period 9</c:v>
                </c:pt>
                <c:pt idx="8">
                  <c:v>Period 10</c:v>
                </c:pt>
              </c:strCache>
            </c:strRef>
          </c:cat>
          <c:val>
            <c:numRef>
              <c:f>Maastricht_rule!$D$29:$L$29</c:f>
              <c:numCache>
                <c:formatCode>0.0</c:formatCode>
                <c:ptCount val="9"/>
                <c:pt idx="0">
                  <c:v>3.4050632911392595</c:v>
                </c:pt>
                <c:pt idx="1">
                  <c:v>2.4133333333333384</c:v>
                </c:pt>
                <c:pt idx="2">
                  <c:v>1.5205479452054851</c:v>
                </c:pt>
                <c:pt idx="3">
                  <c:v>9.5890410958909725E-2</c:v>
                </c:pt>
                <c:pt idx="4">
                  <c:v>-1.5405405405405235</c:v>
                </c:pt>
                <c:pt idx="5">
                  <c:v>-0.83783783783782073</c:v>
                </c:pt>
                <c:pt idx="6">
                  <c:v>-0.88732394366195722</c:v>
                </c:pt>
                <c:pt idx="7">
                  <c:v>-0.94117647058822329</c:v>
                </c:pt>
                <c:pt idx="8">
                  <c:v>-0.9999999999999909</c:v>
                </c:pt>
              </c:numCache>
            </c:numRef>
          </c:val>
        </c:ser>
        <c:ser>
          <c:idx val="4"/>
          <c:order val="4"/>
          <c:tx>
            <c:v>Fiscal rule</c:v>
          </c:tx>
          <c:marker>
            <c:symbol val="none"/>
          </c:marker>
          <c:val>
            <c:numRef>
              <c:f>No_Fiscal_Rule!$D$56:$L$56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ser>
          <c:idx val="5"/>
          <c:order val="5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No_Fiscal_Rule!$D$57:$L$57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marker val="1"/>
        <c:axId val="93015040"/>
        <c:axId val="93029504"/>
      </c:lineChart>
      <c:catAx>
        <c:axId val="93015040"/>
        <c:scaling>
          <c:orientation val="minMax"/>
        </c:scaling>
        <c:axPos val="b"/>
        <c:majorGridlines>
          <c:spPr>
            <a:ln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Periods of economic activity</a:t>
                </a:r>
              </a:p>
            </c:rich>
          </c:tx>
          <c:layout/>
        </c:title>
        <c:numFmt formatCode="General" sourceLinked="1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93029504"/>
        <c:crosses val="autoZero"/>
        <c:auto val="1"/>
        <c:lblAlgn val="ctr"/>
        <c:lblOffset val="100"/>
      </c:catAx>
      <c:valAx>
        <c:axId val="93029504"/>
        <c:scaling>
          <c:orientation val="minMax"/>
          <c:max val="6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 cent of GDP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3015040"/>
        <c:crosses val="autoZero"/>
        <c:crossBetween val="midCat"/>
      </c:valAx>
    </c:plotArea>
    <c:legend>
      <c:legendPos val="b"/>
      <c:legendEntry>
        <c:idx val="5"/>
        <c:delete val="1"/>
      </c:legendEntry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>
        <c:manualLayout>
          <c:layoutTarget val="inner"/>
          <c:xMode val="edge"/>
          <c:yMode val="edge"/>
          <c:x val="0.1136560507256181"/>
          <c:y val="4.2174813618383156E-2"/>
          <c:w val="0.66827600678355603"/>
          <c:h val="0.66240707091100792"/>
        </c:manualLayout>
      </c:layout>
      <c:barChart>
        <c:barDir val="col"/>
        <c:grouping val="clustered"/>
        <c:ser>
          <c:idx val="3"/>
          <c:order val="3"/>
          <c:tx>
            <c:v>GDP growth</c:v>
          </c:tx>
          <c:spPr>
            <a:solidFill>
              <a:prstClr val="white">
                <a:lumMod val="85000"/>
                <a:alpha val="60000"/>
              </a:prstClr>
            </a:solidFill>
          </c:spPr>
          <c:val>
            <c:numRef>
              <c:f>Basic_model!$C$21:$L$21</c:f>
              <c:numCache>
                <c:formatCode>0.0</c:formatCode>
                <c:ptCount val="10"/>
                <c:pt idx="1">
                  <c:v>1.4285714285714326</c:v>
                </c:pt>
                <c:pt idx="2">
                  <c:v>1.4084507042253562</c:v>
                </c:pt>
                <c:pt idx="3">
                  <c:v>-4.1666666666666616</c:v>
                </c:pt>
                <c:pt idx="4">
                  <c:v>-4.3478260869565331</c:v>
                </c:pt>
                <c:pt idx="5">
                  <c:v>-1.5151515151515016</c:v>
                </c:pt>
                <c:pt idx="6">
                  <c:v>1.5384615384615246</c:v>
                </c:pt>
                <c:pt idx="7">
                  <c:v>1.5151515151515196</c:v>
                </c:pt>
                <c:pt idx="8">
                  <c:v>-1.4925373134328399</c:v>
                </c:pt>
                <c:pt idx="9">
                  <c:v>-3.030303030303021</c:v>
                </c:pt>
              </c:numCache>
            </c:numRef>
          </c:val>
        </c:ser>
        <c:gapWidth val="101"/>
        <c:axId val="91595520"/>
        <c:axId val="91597440"/>
      </c:barChart>
      <c:lineChart>
        <c:grouping val="standard"/>
        <c:ser>
          <c:idx val="0"/>
          <c:order val="0"/>
          <c:tx>
            <c:strRef>
              <c:f>Basic_model!$B$25</c:f>
              <c:strCache>
                <c:ptCount val="1"/>
                <c:pt idx="0">
                  <c:v>BD/GDP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Basic_model!$C$10:$L$10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Basic_model!$C$25:$L$25</c:f>
              <c:numCache>
                <c:formatCode>0.0</c:formatCode>
                <c:ptCount val="10"/>
                <c:pt idx="0">
                  <c:v>-0.14285714285713946</c:v>
                </c:pt>
                <c:pt idx="1">
                  <c:v>-0.35211267605633695</c:v>
                </c:pt>
                <c:pt idx="2">
                  <c:v>-0.55555555555555458</c:v>
                </c:pt>
                <c:pt idx="3">
                  <c:v>7.2463768115943517E-2</c:v>
                </c:pt>
                <c:pt idx="4">
                  <c:v>1.5454545454545479</c:v>
                </c:pt>
                <c:pt idx="5">
                  <c:v>3.4000000000000004</c:v>
                </c:pt>
                <c:pt idx="6">
                  <c:v>3.9090909090909114</c:v>
                </c:pt>
                <c:pt idx="7">
                  <c:v>4.4029850746268684</c:v>
                </c:pt>
                <c:pt idx="8">
                  <c:v>3.1212121212121238</c:v>
                </c:pt>
                <c:pt idx="9">
                  <c:v>2.8750000000000004</c:v>
                </c:pt>
              </c:numCache>
            </c:numRef>
          </c:val>
        </c:ser>
        <c:ser>
          <c:idx val="1"/>
          <c:order val="1"/>
          <c:tx>
            <c:strRef>
              <c:f>Basic_model!$B$26</c:f>
              <c:strCache>
                <c:ptCount val="1"/>
                <c:pt idx="0">
                  <c:v>NX/GDP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Basic_model!$C$10:$L$10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Basic_model!$C$26:$L$26</c:f>
              <c:numCache>
                <c:formatCode>0.0</c:formatCode>
                <c:ptCount val="10"/>
                <c:pt idx="0">
                  <c:v>2.2857142857142865</c:v>
                </c:pt>
                <c:pt idx="1">
                  <c:v>2.7042253521126791</c:v>
                </c:pt>
                <c:pt idx="2">
                  <c:v>3.1111111111111125</c:v>
                </c:pt>
                <c:pt idx="3">
                  <c:v>1.8550724637681137</c:v>
                </c:pt>
                <c:pt idx="4">
                  <c:v>1.2727272727272758</c:v>
                </c:pt>
                <c:pt idx="5">
                  <c:v>0.8</c:v>
                </c:pt>
                <c:pt idx="6">
                  <c:v>-0.30303030303030032</c:v>
                </c:pt>
                <c:pt idx="7">
                  <c:v>-1.373134328358208</c:v>
                </c:pt>
                <c:pt idx="8">
                  <c:v>-1.0909090909090882</c:v>
                </c:pt>
                <c:pt idx="9">
                  <c:v>-0.50000000000000056</c:v>
                </c:pt>
              </c:numCache>
            </c:numRef>
          </c:val>
        </c:ser>
        <c:ser>
          <c:idx val="2"/>
          <c:order val="2"/>
          <c:tx>
            <c:strRef>
              <c:f>Basic_model!$B$27</c:f>
              <c:strCache>
                <c:ptCount val="1"/>
                <c:pt idx="0">
                  <c:v>IS/GDP</c:v>
                </c:pt>
              </c:strCache>
            </c:strRef>
          </c:tx>
          <c:spPr>
            <a:ln w="19050">
              <a:solidFill>
                <a:srgbClr val="339933"/>
              </a:solidFill>
            </a:ln>
          </c:spPr>
          <c:marker>
            <c:symbol val="none"/>
          </c:marker>
          <c:cat>
            <c:numRef>
              <c:f>Basic_model!$C$10:$L$10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Basic_model!$C$27:$L$27</c:f>
              <c:numCache>
                <c:formatCode>0.0</c:formatCode>
                <c:ptCount val="10"/>
                <c:pt idx="0">
                  <c:v>-2.1428571428571321</c:v>
                </c:pt>
                <c:pt idx="1">
                  <c:v>-2.3521126760563233</c:v>
                </c:pt>
                <c:pt idx="2">
                  <c:v>-2.555555555555554</c:v>
                </c:pt>
                <c:pt idx="3">
                  <c:v>-1.9275362318840421</c:v>
                </c:pt>
                <c:pt idx="4">
                  <c:v>-2.8181818181818055</c:v>
                </c:pt>
                <c:pt idx="5">
                  <c:v>-4.1999999999999913</c:v>
                </c:pt>
                <c:pt idx="6">
                  <c:v>-3.6060606060605931</c:v>
                </c:pt>
                <c:pt idx="7">
                  <c:v>-3.0298507462686488</c:v>
                </c:pt>
                <c:pt idx="8">
                  <c:v>-2.0303030303030174</c:v>
                </c:pt>
                <c:pt idx="9">
                  <c:v>-2.3750000000000044</c:v>
                </c:pt>
              </c:numCache>
            </c:numRef>
          </c:val>
        </c:ser>
        <c:marker val="1"/>
        <c:axId val="91595520"/>
        <c:axId val="91597440"/>
      </c:lineChart>
      <c:catAx>
        <c:axId val="91595520"/>
        <c:scaling>
          <c:orientation val="minMax"/>
        </c:scaling>
        <c:axPos val="b"/>
        <c:majorGridlines>
          <c:spPr>
            <a:ln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Periods of economic activity</a:t>
                </a:r>
              </a:p>
            </c:rich>
          </c:tx>
          <c:layout/>
        </c:title>
        <c:numFmt formatCode="General" sourceLinked="1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91597440"/>
        <c:crosses val="autoZero"/>
        <c:auto val="1"/>
        <c:lblAlgn val="ctr"/>
        <c:lblOffset val="100"/>
      </c:catAx>
      <c:valAx>
        <c:axId val="915974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 cent of GDP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1595520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/>
      <c:barChart>
        <c:barDir val="col"/>
        <c:grouping val="stacked"/>
        <c:ser>
          <c:idx val="0"/>
          <c:order val="0"/>
          <c:tx>
            <c:strRef>
              <c:f>No_Fiscal_Rule!$A$4</c:f>
              <c:strCache>
                <c:ptCount val="1"/>
                <c:pt idx="0">
                  <c:v>Private balance (I - S)</c:v>
                </c:pt>
              </c:strCache>
            </c:strRef>
          </c:tx>
          <c:spPr>
            <a:solidFill>
              <a:srgbClr val="339933"/>
            </a:solidFill>
          </c:spPr>
          <c:cat>
            <c:strRef>
              <c:f>No_Fiscal_Rule!$C$3:$L$3</c:f>
              <c:strCache>
                <c:ptCount val="10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  <c:pt idx="6">
                  <c:v>Period 7</c:v>
                </c:pt>
                <c:pt idx="7">
                  <c:v>Period 8</c:v>
                </c:pt>
                <c:pt idx="8">
                  <c:v>Period 9</c:v>
                </c:pt>
                <c:pt idx="9">
                  <c:v>Period 10</c:v>
                </c:pt>
              </c:strCache>
            </c:strRef>
          </c:cat>
          <c:val>
            <c:numRef>
              <c:f>No_Fiscal_Rule!$C$4:$L$4</c:f>
              <c:numCache>
                <c:formatCode>0.0</c:formatCode>
                <c:ptCount val="10"/>
                <c:pt idx="0">
                  <c:v>2.5844155844155812</c:v>
                </c:pt>
                <c:pt idx="1">
                  <c:v>3.4050632911392595</c:v>
                </c:pt>
                <c:pt idx="2">
                  <c:v>2.4133333333333384</c:v>
                </c:pt>
                <c:pt idx="3">
                  <c:v>1.5205479452054851</c:v>
                </c:pt>
                <c:pt idx="4">
                  <c:v>9.5890410958909725E-2</c:v>
                </c:pt>
                <c:pt idx="5">
                  <c:v>-1.5405405405405235</c:v>
                </c:pt>
                <c:pt idx="6">
                  <c:v>-1.2631578947368338</c:v>
                </c:pt>
                <c:pt idx="7">
                  <c:v>-1.202531645569602</c:v>
                </c:pt>
                <c:pt idx="8">
                  <c:v>-0.51219512195122074</c:v>
                </c:pt>
                <c:pt idx="9">
                  <c:v>-0.28571428571428031</c:v>
                </c:pt>
              </c:numCache>
            </c:numRef>
          </c:val>
        </c:ser>
        <c:ser>
          <c:idx val="1"/>
          <c:order val="1"/>
          <c:tx>
            <c:strRef>
              <c:f>No_Fiscal_Rule!$A$5</c:f>
              <c:strCache>
                <c:ptCount val="1"/>
                <c:pt idx="0">
                  <c:v>Budget balance (G - T)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No_Fiscal_Rule!$C$3:$L$3</c:f>
              <c:strCache>
                <c:ptCount val="10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  <c:pt idx="6">
                  <c:v>Period 7</c:v>
                </c:pt>
                <c:pt idx="7">
                  <c:v>Period 8</c:v>
                </c:pt>
                <c:pt idx="8">
                  <c:v>Period 9</c:v>
                </c:pt>
                <c:pt idx="9">
                  <c:v>Period 10</c:v>
                </c:pt>
              </c:strCache>
            </c:strRef>
          </c:cat>
          <c:val>
            <c:numRef>
              <c:f>No_Fiscal_Rule!$C$5:$L$5</c:f>
              <c:numCache>
                <c:formatCode>0.0</c:formatCode>
                <c:ptCount val="10"/>
                <c:pt idx="0">
                  <c:v>-1.4935064935064934</c:v>
                </c:pt>
                <c:pt idx="1">
                  <c:v>-1.8354430379746818</c:v>
                </c:pt>
                <c:pt idx="2">
                  <c:v>-1.1333333333333311</c:v>
                </c:pt>
                <c:pt idx="3">
                  <c:v>-4.1095890410958125E-2</c:v>
                </c:pt>
                <c:pt idx="4">
                  <c:v>2.0958904109589049</c:v>
                </c:pt>
                <c:pt idx="5">
                  <c:v>3.9729729729729759</c:v>
                </c:pt>
                <c:pt idx="6">
                  <c:v>4.157894736842108</c:v>
                </c:pt>
                <c:pt idx="7">
                  <c:v>4.0886075949367111</c:v>
                </c:pt>
                <c:pt idx="8">
                  <c:v>3.3902439024390283</c:v>
                </c:pt>
                <c:pt idx="9">
                  <c:v>2.9523809523809552</c:v>
                </c:pt>
              </c:numCache>
            </c:numRef>
          </c:val>
        </c:ser>
        <c:ser>
          <c:idx val="2"/>
          <c:order val="2"/>
          <c:tx>
            <c:strRef>
              <c:f>No_Fiscal_Rule!$A$6</c:f>
              <c:strCache>
                <c:ptCount val="1"/>
                <c:pt idx="0">
                  <c:v>External balance (X - M)</c:v>
                </c:pt>
              </c:strCache>
            </c:strRef>
          </c:tx>
          <c:spPr>
            <a:solidFill>
              <a:srgbClr val="0033CC"/>
            </a:solidFill>
          </c:spPr>
          <c:cat>
            <c:strRef>
              <c:f>No_Fiscal_Rule!$C$3:$L$3</c:f>
              <c:strCache>
                <c:ptCount val="10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  <c:pt idx="6">
                  <c:v>Period 7</c:v>
                </c:pt>
                <c:pt idx="7">
                  <c:v>Period 8</c:v>
                </c:pt>
                <c:pt idx="8">
                  <c:v>Period 9</c:v>
                </c:pt>
                <c:pt idx="9">
                  <c:v>Period 10</c:v>
                </c:pt>
              </c:strCache>
            </c:strRef>
          </c:cat>
          <c:val>
            <c:numRef>
              <c:f>No_Fiscal_Rule!$C$6:$L$6</c:f>
              <c:numCache>
                <c:formatCode>0.0</c:formatCode>
                <c:ptCount val="10"/>
                <c:pt idx="0">
                  <c:v>-1.0909090909090895</c:v>
                </c:pt>
                <c:pt idx="1">
                  <c:v>-1.5696202531645549</c:v>
                </c:pt>
                <c:pt idx="2">
                  <c:v>-1.2799999999999996</c:v>
                </c:pt>
                <c:pt idx="3">
                  <c:v>-1.4794520547945209</c:v>
                </c:pt>
                <c:pt idx="4">
                  <c:v>-2.1917808219178085</c:v>
                </c:pt>
                <c:pt idx="5">
                  <c:v>-2.4324324324324307</c:v>
                </c:pt>
                <c:pt idx="6">
                  <c:v>-2.8947368421052642</c:v>
                </c:pt>
                <c:pt idx="7">
                  <c:v>-2.8860759493670867</c:v>
                </c:pt>
                <c:pt idx="8">
                  <c:v>-2.8780487804878034</c:v>
                </c:pt>
                <c:pt idx="9">
                  <c:v>-2.6666666666666679</c:v>
                </c:pt>
              </c:numCache>
            </c:numRef>
          </c:val>
        </c:ser>
        <c:overlap val="100"/>
        <c:axId val="92287744"/>
        <c:axId val="92289280"/>
      </c:barChart>
      <c:catAx>
        <c:axId val="92287744"/>
        <c:scaling>
          <c:orientation val="minMax"/>
        </c:scaling>
        <c:axPos val="b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92289280"/>
        <c:crosses val="autoZero"/>
        <c:auto val="1"/>
        <c:lblAlgn val="ctr"/>
        <c:lblOffset val="100"/>
      </c:catAx>
      <c:valAx>
        <c:axId val="922892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 cent of GDP</a:t>
                </a:r>
              </a:p>
            </c:rich>
          </c:tx>
          <c:layout/>
        </c:title>
        <c:numFmt formatCode="0.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22877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n-US"/>
            </a:pPr>
            <a:endParaRPr lang="en-US"/>
          </a:p>
        </c:txPr>
      </c:dTable>
    </c:plotArea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>
        <c:manualLayout>
          <c:layoutTarget val="inner"/>
          <c:xMode val="edge"/>
          <c:yMode val="edge"/>
          <c:x val="0.11365605072561813"/>
          <c:y val="4.2174813618383156E-2"/>
          <c:w val="0.66827600678355625"/>
          <c:h val="0.66240707091100792"/>
        </c:manualLayout>
      </c:layout>
      <c:barChart>
        <c:barDir val="col"/>
        <c:grouping val="clustered"/>
        <c:ser>
          <c:idx val="3"/>
          <c:order val="3"/>
          <c:tx>
            <c:strRef>
              <c:f>No_Fiscal_Rule!$A$21</c:f>
              <c:strCache>
                <c:ptCount val="1"/>
                <c:pt idx="0">
                  <c:v>GDP growth</c:v>
                </c:pt>
              </c:strCache>
            </c:strRef>
          </c:tx>
          <c:spPr>
            <a:solidFill>
              <a:prstClr val="white">
                <a:lumMod val="85000"/>
                <a:alpha val="60000"/>
              </a:prstClr>
            </a:solidFill>
          </c:spPr>
          <c:val>
            <c:numRef>
              <c:f>No_Fiscal_Rule!$D$21:$L$21</c:f>
              <c:numCache>
                <c:formatCode>0.0</c:formatCode>
                <c:ptCount val="9"/>
                <c:pt idx="0">
                  <c:v>2.5974025974025894</c:v>
                </c:pt>
                <c:pt idx="1">
                  <c:v>-5.0632911392405058</c:v>
                </c:pt>
                <c:pt idx="2">
                  <c:v>-2.6666666666666585</c:v>
                </c:pt>
                <c:pt idx="3">
                  <c:v>0</c:v>
                </c:pt>
                <c:pt idx="4">
                  <c:v>1.3698630136986178</c:v>
                </c:pt>
                <c:pt idx="5">
                  <c:v>2.7027027027027106</c:v>
                </c:pt>
                <c:pt idx="6">
                  <c:v>3.9473684210526274</c:v>
                </c:pt>
                <c:pt idx="7">
                  <c:v>3.7974683544303756</c:v>
                </c:pt>
                <c:pt idx="8">
                  <c:v>2.4390243902439095</c:v>
                </c:pt>
              </c:numCache>
            </c:numRef>
          </c:val>
        </c:ser>
        <c:gapWidth val="101"/>
        <c:axId val="92335488"/>
        <c:axId val="92362240"/>
      </c:barChart>
      <c:lineChart>
        <c:grouping val="standard"/>
        <c:ser>
          <c:idx val="0"/>
          <c:order val="0"/>
          <c:tx>
            <c:strRef>
              <c:f>No_Fiscal_Rule!$B$27</c:f>
              <c:strCache>
                <c:ptCount val="1"/>
                <c:pt idx="0">
                  <c:v>BD/GDP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No_Fiscal_Rule!$D$10:$L$10</c:f>
              <c:strCache>
                <c:ptCount val="9"/>
                <c:pt idx="0">
                  <c:v>Period 2</c:v>
                </c:pt>
                <c:pt idx="1">
                  <c:v>Period 3</c:v>
                </c:pt>
                <c:pt idx="2">
                  <c:v>Period 4</c:v>
                </c:pt>
                <c:pt idx="3">
                  <c:v>Period 5</c:v>
                </c:pt>
                <c:pt idx="4">
                  <c:v>Period 6</c:v>
                </c:pt>
                <c:pt idx="5">
                  <c:v>Period 7</c:v>
                </c:pt>
                <c:pt idx="6">
                  <c:v>Period 8</c:v>
                </c:pt>
                <c:pt idx="7">
                  <c:v>Period 9</c:v>
                </c:pt>
                <c:pt idx="8">
                  <c:v>Period 10</c:v>
                </c:pt>
              </c:strCache>
            </c:strRef>
          </c:cat>
          <c:val>
            <c:numRef>
              <c:f>No_Fiscal_Rule!$D$27:$L$27</c:f>
              <c:numCache>
                <c:formatCode>0.0</c:formatCode>
                <c:ptCount val="9"/>
                <c:pt idx="0">
                  <c:v>-1.8354430379746818</c:v>
                </c:pt>
                <c:pt idx="1">
                  <c:v>-1.1333333333333311</c:v>
                </c:pt>
                <c:pt idx="2">
                  <c:v>-4.1095890410958125E-2</c:v>
                </c:pt>
                <c:pt idx="3">
                  <c:v>2.0958904109589049</c:v>
                </c:pt>
                <c:pt idx="4">
                  <c:v>3.9729729729729759</c:v>
                </c:pt>
                <c:pt idx="5">
                  <c:v>4.157894736842108</c:v>
                </c:pt>
                <c:pt idx="6">
                  <c:v>4.0886075949367111</c:v>
                </c:pt>
                <c:pt idx="7">
                  <c:v>3.3902439024390283</c:v>
                </c:pt>
                <c:pt idx="8">
                  <c:v>2.9523809523809552</c:v>
                </c:pt>
              </c:numCache>
            </c:numRef>
          </c:val>
        </c:ser>
        <c:ser>
          <c:idx val="1"/>
          <c:order val="1"/>
          <c:tx>
            <c:strRef>
              <c:f>No_Fiscal_Rule!$B$28</c:f>
              <c:strCache>
                <c:ptCount val="1"/>
                <c:pt idx="0">
                  <c:v>NX/GDP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No_Fiscal_Rule!$D$10:$L$10</c:f>
              <c:strCache>
                <c:ptCount val="9"/>
                <c:pt idx="0">
                  <c:v>Period 2</c:v>
                </c:pt>
                <c:pt idx="1">
                  <c:v>Period 3</c:v>
                </c:pt>
                <c:pt idx="2">
                  <c:v>Period 4</c:v>
                </c:pt>
                <c:pt idx="3">
                  <c:v>Period 5</c:v>
                </c:pt>
                <c:pt idx="4">
                  <c:v>Period 6</c:v>
                </c:pt>
                <c:pt idx="5">
                  <c:v>Period 7</c:v>
                </c:pt>
                <c:pt idx="6">
                  <c:v>Period 8</c:v>
                </c:pt>
                <c:pt idx="7">
                  <c:v>Period 9</c:v>
                </c:pt>
                <c:pt idx="8">
                  <c:v>Period 10</c:v>
                </c:pt>
              </c:strCache>
            </c:strRef>
          </c:cat>
          <c:val>
            <c:numRef>
              <c:f>No_Fiscal_Rule!$D$28:$L$28</c:f>
              <c:numCache>
                <c:formatCode>0.0</c:formatCode>
                <c:ptCount val="9"/>
                <c:pt idx="0">
                  <c:v>-1.5696202531645549</c:v>
                </c:pt>
                <c:pt idx="1">
                  <c:v>-1.2799999999999996</c:v>
                </c:pt>
                <c:pt idx="2">
                  <c:v>-1.4794520547945209</c:v>
                </c:pt>
                <c:pt idx="3">
                  <c:v>-2.1917808219178085</c:v>
                </c:pt>
                <c:pt idx="4">
                  <c:v>-2.4324324324324307</c:v>
                </c:pt>
                <c:pt idx="5">
                  <c:v>-2.8947368421052642</c:v>
                </c:pt>
                <c:pt idx="6">
                  <c:v>-2.8860759493670867</c:v>
                </c:pt>
                <c:pt idx="7">
                  <c:v>-2.8780487804878034</c:v>
                </c:pt>
                <c:pt idx="8">
                  <c:v>-2.6666666666666679</c:v>
                </c:pt>
              </c:numCache>
            </c:numRef>
          </c:val>
        </c:ser>
        <c:ser>
          <c:idx val="2"/>
          <c:order val="2"/>
          <c:tx>
            <c:strRef>
              <c:f>No_Fiscal_Rule!$B$29</c:f>
              <c:strCache>
                <c:ptCount val="1"/>
                <c:pt idx="0">
                  <c:v>IS/GDP</c:v>
                </c:pt>
              </c:strCache>
            </c:strRef>
          </c:tx>
          <c:spPr>
            <a:ln w="19050">
              <a:solidFill>
                <a:srgbClr val="339933"/>
              </a:solidFill>
            </a:ln>
          </c:spPr>
          <c:marker>
            <c:symbol val="none"/>
          </c:marker>
          <c:cat>
            <c:strRef>
              <c:f>No_Fiscal_Rule!$D$10:$L$10</c:f>
              <c:strCache>
                <c:ptCount val="9"/>
                <c:pt idx="0">
                  <c:v>Period 2</c:v>
                </c:pt>
                <c:pt idx="1">
                  <c:v>Period 3</c:v>
                </c:pt>
                <c:pt idx="2">
                  <c:v>Period 4</c:v>
                </c:pt>
                <c:pt idx="3">
                  <c:v>Period 5</c:v>
                </c:pt>
                <c:pt idx="4">
                  <c:v>Period 6</c:v>
                </c:pt>
                <c:pt idx="5">
                  <c:v>Period 7</c:v>
                </c:pt>
                <c:pt idx="6">
                  <c:v>Period 8</c:v>
                </c:pt>
                <c:pt idx="7">
                  <c:v>Period 9</c:v>
                </c:pt>
                <c:pt idx="8">
                  <c:v>Period 10</c:v>
                </c:pt>
              </c:strCache>
            </c:strRef>
          </c:cat>
          <c:val>
            <c:numRef>
              <c:f>No_Fiscal_Rule!$D$29:$L$29</c:f>
              <c:numCache>
                <c:formatCode>0.0</c:formatCode>
                <c:ptCount val="9"/>
                <c:pt idx="0">
                  <c:v>3.4050632911392595</c:v>
                </c:pt>
                <c:pt idx="1">
                  <c:v>2.4133333333333384</c:v>
                </c:pt>
                <c:pt idx="2">
                  <c:v>1.5205479452054851</c:v>
                </c:pt>
                <c:pt idx="3">
                  <c:v>9.5890410958909725E-2</c:v>
                </c:pt>
                <c:pt idx="4">
                  <c:v>-1.5405405405405235</c:v>
                </c:pt>
                <c:pt idx="5">
                  <c:v>-1.2631578947368338</c:v>
                </c:pt>
                <c:pt idx="6">
                  <c:v>-1.202531645569602</c:v>
                </c:pt>
                <c:pt idx="7">
                  <c:v>-0.51219512195122074</c:v>
                </c:pt>
                <c:pt idx="8">
                  <c:v>-0.28571428571428031</c:v>
                </c:pt>
              </c:numCache>
            </c:numRef>
          </c:val>
        </c:ser>
        <c:ser>
          <c:idx val="4"/>
          <c:order val="4"/>
          <c:tx>
            <c:v>Fiscal rule</c:v>
          </c:tx>
          <c:marker>
            <c:symbol val="none"/>
          </c:marker>
          <c:val>
            <c:numRef>
              <c:f>No_Fiscal_Rule!$D$56:$L$56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ser>
          <c:idx val="5"/>
          <c:order val="5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No_Fiscal_Rule!$D$57:$L$57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marker val="1"/>
        <c:axId val="92335488"/>
        <c:axId val="92362240"/>
      </c:lineChart>
      <c:catAx>
        <c:axId val="92335488"/>
        <c:scaling>
          <c:orientation val="minMax"/>
        </c:scaling>
        <c:axPos val="b"/>
        <c:majorGridlines>
          <c:spPr>
            <a:ln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Periods of economic activity</a:t>
                </a:r>
              </a:p>
            </c:rich>
          </c:tx>
          <c:layout/>
        </c:title>
        <c:numFmt formatCode="General" sourceLinked="1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92362240"/>
        <c:crosses val="autoZero"/>
        <c:auto val="1"/>
        <c:lblAlgn val="ctr"/>
        <c:lblOffset val="100"/>
      </c:catAx>
      <c:valAx>
        <c:axId val="923622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 cent of GDP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2335488"/>
        <c:crosses val="autoZero"/>
        <c:crossBetween val="midCat"/>
      </c:valAx>
    </c:plotArea>
    <c:legend>
      <c:legendPos val="b"/>
      <c:legendEntry>
        <c:idx val="5"/>
        <c:delete val="1"/>
      </c:legendEntry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/>
      <c:barChart>
        <c:barDir val="col"/>
        <c:grouping val="clustered"/>
        <c:ser>
          <c:idx val="0"/>
          <c:order val="0"/>
          <c:tx>
            <c:strRef>
              <c:f>No_Fiscal_Rule!$A$21</c:f>
              <c:strCache>
                <c:ptCount val="1"/>
                <c:pt idx="0">
                  <c:v>GDP growth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strRef>
              <c:f>No_Fiscal_Rule!$D$10:$L$10</c:f>
              <c:strCache>
                <c:ptCount val="9"/>
                <c:pt idx="0">
                  <c:v>Period 2</c:v>
                </c:pt>
                <c:pt idx="1">
                  <c:v>Period 3</c:v>
                </c:pt>
                <c:pt idx="2">
                  <c:v>Period 4</c:v>
                </c:pt>
                <c:pt idx="3">
                  <c:v>Period 5</c:v>
                </c:pt>
                <c:pt idx="4">
                  <c:v>Period 6</c:v>
                </c:pt>
                <c:pt idx="5">
                  <c:v>Period 7</c:v>
                </c:pt>
                <c:pt idx="6">
                  <c:v>Period 8</c:v>
                </c:pt>
                <c:pt idx="7">
                  <c:v>Period 9</c:v>
                </c:pt>
                <c:pt idx="8">
                  <c:v>Period 10</c:v>
                </c:pt>
              </c:strCache>
            </c:strRef>
          </c:cat>
          <c:val>
            <c:numRef>
              <c:f>No_Fiscal_Rule!$D$21:$L$21</c:f>
              <c:numCache>
                <c:formatCode>0.0</c:formatCode>
                <c:ptCount val="9"/>
                <c:pt idx="0">
                  <c:v>2.5974025974025894</c:v>
                </c:pt>
                <c:pt idx="1">
                  <c:v>-5.0632911392405058</c:v>
                </c:pt>
                <c:pt idx="2">
                  <c:v>-2.6666666666666585</c:v>
                </c:pt>
                <c:pt idx="3">
                  <c:v>0</c:v>
                </c:pt>
                <c:pt idx="4">
                  <c:v>1.3698630136986178</c:v>
                </c:pt>
                <c:pt idx="5">
                  <c:v>2.7027027027027106</c:v>
                </c:pt>
                <c:pt idx="6">
                  <c:v>3.9473684210526274</c:v>
                </c:pt>
                <c:pt idx="7">
                  <c:v>3.7974683544303756</c:v>
                </c:pt>
                <c:pt idx="8">
                  <c:v>2.4390243902439095</c:v>
                </c:pt>
              </c:numCache>
            </c:numRef>
          </c:val>
        </c:ser>
        <c:ser>
          <c:idx val="1"/>
          <c:order val="1"/>
          <c:tx>
            <c:strRef>
              <c:f>No_Fiscal_Rule!$A$22</c:f>
              <c:strCache>
                <c:ptCount val="1"/>
                <c:pt idx="0">
                  <c:v>Private spending growth</c:v>
                </c:pt>
              </c:strCache>
            </c:strRef>
          </c:tx>
          <c:spPr>
            <a:solidFill>
              <a:srgbClr val="0033CC"/>
            </a:solidFill>
          </c:spPr>
          <c:cat>
            <c:strRef>
              <c:f>No_Fiscal_Rule!$D$10:$L$10</c:f>
              <c:strCache>
                <c:ptCount val="9"/>
                <c:pt idx="0">
                  <c:v>Period 2</c:v>
                </c:pt>
                <c:pt idx="1">
                  <c:v>Period 3</c:v>
                </c:pt>
                <c:pt idx="2">
                  <c:v>Period 4</c:v>
                </c:pt>
                <c:pt idx="3">
                  <c:v>Period 5</c:v>
                </c:pt>
                <c:pt idx="4">
                  <c:v>Period 6</c:v>
                </c:pt>
                <c:pt idx="5">
                  <c:v>Period 7</c:v>
                </c:pt>
                <c:pt idx="6">
                  <c:v>Period 8</c:v>
                </c:pt>
                <c:pt idx="7">
                  <c:v>Period 9</c:v>
                </c:pt>
                <c:pt idx="8">
                  <c:v>Period 10</c:v>
                </c:pt>
              </c:strCache>
            </c:strRef>
          </c:cat>
          <c:val>
            <c:numRef>
              <c:f>No_Fiscal_Rule!$D$22:$L$22</c:f>
              <c:numCache>
                <c:formatCode>0.0</c:formatCode>
                <c:ptCount val="9"/>
                <c:pt idx="0">
                  <c:v>3.5587188612099672</c:v>
                </c:pt>
                <c:pt idx="1">
                  <c:v>-6.1282932416953084</c:v>
                </c:pt>
                <c:pt idx="2">
                  <c:v>-3.6607687614398872</c:v>
                </c:pt>
                <c:pt idx="3">
                  <c:v>-1.6466117796073463</c:v>
                </c:pt>
                <c:pt idx="4">
                  <c:v>-0.57952350289763499</c:v>
                </c:pt>
                <c:pt idx="5">
                  <c:v>3.0440414507772053</c:v>
                </c:pt>
                <c:pt idx="6">
                  <c:v>4.0226272784412362</c:v>
                </c:pt>
                <c:pt idx="7">
                  <c:v>4.6525679758308023</c:v>
                </c:pt>
                <c:pt idx="8">
                  <c:v>2.7136258660508115</c:v>
                </c:pt>
              </c:numCache>
            </c:numRef>
          </c:val>
        </c:ser>
        <c:ser>
          <c:idx val="2"/>
          <c:order val="2"/>
          <c:tx>
            <c:strRef>
              <c:f>No_Fiscal_Rule!$A$23</c:f>
              <c:strCache>
                <c:ptCount val="1"/>
                <c:pt idx="0">
                  <c:v>Public spending growth</c:v>
                </c:pt>
              </c:strCache>
            </c:strRef>
          </c:tx>
          <c:spPr>
            <a:solidFill>
              <a:srgbClr val="339933"/>
            </a:solidFill>
          </c:spPr>
          <c:cat>
            <c:strRef>
              <c:f>No_Fiscal_Rule!$D$10:$L$10</c:f>
              <c:strCache>
                <c:ptCount val="9"/>
                <c:pt idx="0">
                  <c:v>Period 2</c:v>
                </c:pt>
                <c:pt idx="1">
                  <c:v>Period 3</c:v>
                </c:pt>
                <c:pt idx="2">
                  <c:v>Period 4</c:v>
                </c:pt>
                <c:pt idx="3">
                  <c:v>Period 5</c:v>
                </c:pt>
                <c:pt idx="4">
                  <c:v>Period 6</c:v>
                </c:pt>
                <c:pt idx="5">
                  <c:v>Period 7</c:v>
                </c:pt>
                <c:pt idx="6">
                  <c:v>Period 8</c:v>
                </c:pt>
                <c:pt idx="7">
                  <c:v>Period 9</c:v>
                </c:pt>
                <c:pt idx="8">
                  <c:v>Period 10</c:v>
                </c:pt>
              </c:strCache>
            </c:strRef>
          </c:cat>
          <c:val>
            <c:numRef>
              <c:f>No_Fiscal_Rule!$D$23:$L$23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14.285714285714285</c:v>
                </c:pt>
                <c:pt idx="4">
                  <c:v>12.5</c:v>
                </c:pt>
                <c:pt idx="5">
                  <c:v>3.7037037037037033</c:v>
                </c:pt>
                <c:pt idx="6">
                  <c:v>3.5714285714285712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92546944"/>
        <c:axId val="92553216"/>
      </c:barChart>
      <c:catAx>
        <c:axId val="92546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Periods of economic activity</a:t>
                </a:r>
              </a:p>
            </c:rich>
          </c:tx>
          <c:layout/>
        </c:title>
        <c:numFmt formatCode="General" sourceLinked="1"/>
        <c:tickLblPos val="low"/>
        <c:crossAx val="92553216"/>
        <c:crosses val="autoZero"/>
        <c:auto val="1"/>
        <c:lblAlgn val="ctr"/>
        <c:lblOffset val="100"/>
      </c:catAx>
      <c:valAx>
        <c:axId val="925532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cent per period</a:t>
                </a:r>
              </a:p>
            </c:rich>
          </c:tx>
          <c:layout/>
        </c:title>
        <c:numFmt formatCode="0" sourceLinked="0"/>
        <c:tickLblPos val="nextTo"/>
        <c:crossAx val="92546944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>
        <c:manualLayout>
          <c:layoutTarget val="inner"/>
          <c:xMode val="edge"/>
          <c:yMode val="edge"/>
          <c:x val="0.11365605072561816"/>
          <c:y val="4.2174813618383156E-2"/>
          <c:w val="0.66827600678355659"/>
          <c:h val="0.66240707091100792"/>
        </c:manualLayout>
      </c:layout>
      <c:barChart>
        <c:barDir val="col"/>
        <c:grouping val="clustered"/>
        <c:ser>
          <c:idx val="3"/>
          <c:order val="3"/>
          <c:tx>
            <c:strRef>
              <c:f>No_Fiscal_Rule!$A$21</c:f>
              <c:strCache>
                <c:ptCount val="1"/>
                <c:pt idx="0">
                  <c:v>GDP growth</c:v>
                </c:pt>
              </c:strCache>
            </c:strRef>
          </c:tx>
          <c:spPr>
            <a:solidFill>
              <a:prstClr val="white">
                <a:lumMod val="85000"/>
                <a:alpha val="60000"/>
              </a:prstClr>
            </a:solidFill>
          </c:spPr>
          <c:val>
            <c:numRef>
              <c:f>Maastricht_rule!$D$21:$L$21</c:f>
              <c:numCache>
                <c:formatCode>0.0</c:formatCode>
                <c:ptCount val="9"/>
                <c:pt idx="0">
                  <c:v>2.5974025974025894</c:v>
                </c:pt>
                <c:pt idx="1">
                  <c:v>-5.0632911392405058</c:v>
                </c:pt>
                <c:pt idx="2">
                  <c:v>-2.6666666666666585</c:v>
                </c:pt>
                <c:pt idx="3">
                  <c:v>0</c:v>
                </c:pt>
                <c:pt idx="4">
                  <c:v>1.3698630136986178</c:v>
                </c:pt>
                <c:pt idx="5">
                  <c:v>0</c:v>
                </c:pt>
                <c:pt idx="6">
                  <c:v>-4.0540540540540491</c:v>
                </c:pt>
                <c:pt idx="7">
                  <c:v>-4.2253521126760516</c:v>
                </c:pt>
                <c:pt idx="8">
                  <c:v>-4.4117647058823479</c:v>
                </c:pt>
              </c:numCache>
            </c:numRef>
          </c:val>
        </c:ser>
        <c:gapWidth val="101"/>
        <c:axId val="92792320"/>
        <c:axId val="92794240"/>
      </c:barChart>
      <c:lineChart>
        <c:grouping val="standard"/>
        <c:ser>
          <c:idx val="0"/>
          <c:order val="0"/>
          <c:tx>
            <c:strRef>
              <c:f>No_Fiscal_Rule!$B$27</c:f>
              <c:strCache>
                <c:ptCount val="1"/>
                <c:pt idx="0">
                  <c:v>BD/GDP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No_Fiscal_Rule!$D$10:$L$10</c:f>
              <c:strCache>
                <c:ptCount val="9"/>
                <c:pt idx="0">
                  <c:v>Period 2</c:v>
                </c:pt>
                <c:pt idx="1">
                  <c:v>Period 3</c:v>
                </c:pt>
                <c:pt idx="2">
                  <c:v>Period 4</c:v>
                </c:pt>
                <c:pt idx="3">
                  <c:v>Period 5</c:v>
                </c:pt>
                <c:pt idx="4">
                  <c:v>Period 6</c:v>
                </c:pt>
                <c:pt idx="5">
                  <c:v>Period 7</c:v>
                </c:pt>
                <c:pt idx="6">
                  <c:v>Period 8</c:v>
                </c:pt>
                <c:pt idx="7">
                  <c:v>Period 9</c:v>
                </c:pt>
                <c:pt idx="8">
                  <c:v>Period 10</c:v>
                </c:pt>
              </c:strCache>
            </c:strRef>
          </c:cat>
          <c:val>
            <c:numRef>
              <c:f>Maastricht_rule!$D$27:$L$27</c:f>
              <c:numCache>
                <c:formatCode>0.0</c:formatCode>
                <c:ptCount val="9"/>
                <c:pt idx="0">
                  <c:v>-1.8354430379746818</c:v>
                </c:pt>
                <c:pt idx="1">
                  <c:v>-1.1333333333333311</c:v>
                </c:pt>
                <c:pt idx="2">
                  <c:v>-4.1095890410958125E-2</c:v>
                </c:pt>
                <c:pt idx="3">
                  <c:v>2.0958904109589049</c:v>
                </c:pt>
                <c:pt idx="4">
                  <c:v>3.9729729729729759</c:v>
                </c:pt>
                <c:pt idx="5">
                  <c:v>3.2702702702702737</c:v>
                </c:pt>
                <c:pt idx="6">
                  <c:v>3.3098591549295788</c:v>
                </c:pt>
                <c:pt idx="7">
                  <c:v>3.3529411764705896</c:v>
                </c:pt>
                <c:pt idx="8">
                  <c:v>3.4000000000000004</c:v>
                </c:pt>
              </c:numCache>
            </c:numRef>
          </c:val>
        </c:ser>
        <c:ser>
          <c:idx val="1"/>
          <c:order val="1"/>
          <c:tx>
            <c:strRef>
              <c:f>No_Fiscal_Rule!$B$28</c:f>
              <c:strCache>
                <c:ptCount val="1"/>
                <c:pt idx="0">
                  <c:v>NX/GDP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No_Fiscal_Rule!$D$10:$L$10</c:f>
              <c:strCache>
                <c:ptCount val="9"/>
                <c:pt idx="0">
                  <c:v>Period 2</c:v>
                </c:pt>
                <c:pt idx="1">
                  <c:v>Period 3</c:v>
                </c:pt>
                <c:pt idx="2">
                  <c:v>Period 4</c:v>
                </c:pt>
                <c:pt idx="3">
                  <c:v>Period 5</c:v>
                </c:pt>
                <c:pt idx="4">
                  <c:v>Period 6</c:v>
                </c:pt>
                <c:pt idx="5">
                  <c:v>Period 7</c:v>
                </c:pt>
                <c:pt idx="6">
                  <c:v>Period 8</c:v>
                </c:pt>
                <c:pt idx="7">
                  <c:v>Period 9</c:v>
                </c:pt>
                <c:pt idx="8">
                  <c:v>Period 10</c:v>
                </c:pt>
              </c:strCache>
            </c:strRef>
          </c:cat>
          <c:val>
            <c:numRef>
              <c:f>Maastricht_rule!$D$28:$L$28</c:f>
              <c:numCache>
                <c:formatCode>0.0</c:formatCode>
                <c:ptCount val="9"/>
                <c:pt idx="0">
                  <c:v>-1.5696202531645549</c:v>
                </c:pt>
                <c:pt idx="1">
                  <c:v>-1.2799999999999996</c:v>
                </c:pt>
                <c:pt idx="2">
                  <c:v>-1.4794520547945209</c:v>
                </c:pt>
                <c:pt idx="3">
                  <c:v>-2.1917808219178085</c:v>
                </c:pt>
                <c:pt idx="4">
                  <c:v>-2.4324324324324307</c:v>
                </c:pt>
                <c:pt idx="5">
                  <c:v>-2.4324324324324307</c:v>
                </c:pt>
                <c:pt idx="6">
                  <c:v>-2.4225352112676029</c:v>
                </c:pt>
                <c:pt idx="7">
                  <c:v>-2.4117647058823537</c:v>
                </c:pt>
                <c:pt idx="8">
                  <c:v>-2.4</c:v>
                </c:pt>
              </c:numCache>
            </c:numRef>
          </c:val>
        </c:ser>
        <c:ser>
          <c:idx val="2"/>
          <c:order val="2"/>
          <c:tx>
            <c:strRef>
              <c:f>No_Fiscal_Rule!$B$29</c:f>
              <c:strCache>
                <c:ptCount val="1"/>
                <c:pt idx="0">
                  <c:v>IS/GDP</c:v>
                </c:pt>
              </c:strCache>
            </c:strRef>
          </c:tx>
          <c:spPr>
            <a:ln w="19050">
              <a:solidFill>
                <a:srgbClr val="339933"/>
              </a:solidFill>
            </a:ln>
          </c:spPr>
          <c:marker>
            <c:symbol val="none"/>
          </c:marker>
          <c:cat>
            <c:strRef>
              <c:f>No_Fiscal_Rule!$D$10:$L$10</c:f>
              <c:strCache>
                <c:ptCount val="9"/>
                <c:pt idx="0">
                  <c:v>Period 2</c:v>
                </c:pt>
                <c:pt idx="1">
                  <c:v>Period 3</c:v>
                </c:pt>
                <c:pt idx="2">
                  <c:v>Period 4</c:v>
                </c:pt>
                <c:pt idx="3">
                  <c:v>Period 5</c:v>
                </c:pt>
                <c:pt idx="4">
                  <c:v>Period 6</c:v>
                </c:pt>
                <c:pt idx="5">
                  <c:v>Period 7</c:v>
                </c:pt>
                <c:pt idx="6">
                  <c:v>Period 8</c:v>
                </c:pt>
                <c:pt idx="7">
                  <c:v>Period 9</c:v>
                </c:pt>
                <c:pt idx="8">
                  <c:v>Period 10</c:v>
                </c:pt>
              </c:strCache>
            </c:strRef>
          </c:cat>
          <c:val>
            <c:numRef>
              <c:f>Maastricht_rule!$D$29:$L$29</c:f>
              <c:numCache>
                <c:formatCode>0.0</c:formatCode>
                <c:ptCount val="9"/>
                <c:pt idx="0">
                  <c:v>3.4050632911392595</c:v>
                </c:pt>
                <c:pt idx="1">
                  <c:v>2.4133333333333384</c:v>
                </c:pt>
                <c:pt idx="2">
                  <c:v>1.5205479452054851</c:v>
                </c:pt>
                <c:pt idx="3">
                  <c:v>9.5890410958909725E-2</c:v>
                </c:pt>
                <c:pt idx="4">
                  <c:v>-1.5405405405405235</c:v>
                </c:pt>
                <c:pt idx="5">
                  <c:v>-0.83783783783782073</c:v>
                </c:pt>
                <c:pt idx="6">
                  <c:v>-0.88732394366195722</c:v>
                </c:pt>
                <c:pt idx="7">
                  <c:v>-0.94117647058822329</c:v>
                </c:pt>
                <c:pt idx="8">
                  <c:v>-0.9999999999999909</c:v>
                </c:pt>
              </c:numCache>
            </c:numRef>
          </c:val>
        </c:ser>
        <c:ser>
          <c:idx val="4"/>
          <c:order val="4"/>
          <c:tx>
            <c:v>Fiscal rule</c:v>
          </c:tx>
          <c:marker>
            <c:symbol val="none"/>
          </c:marker>
          <c:val>
            <c:numRef>
              <c:f>No_Fiscal_Rule!$D$56:$L$56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ser>
          <c:idx val="5"/>
          <c:order val="5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No_Fiscal_Rule!$D$57:$L$57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marker val="1"/>
        <c:axId val="92792320"/>
        <c:axId val="92794240"/>
      </c:lineChart>
      <c:catAx>
        <c:axId val="92792320"/>
        <c:scaling>
          <c:orientation val="minMax"/>
        </c:scaling>
        <c:axPos val="b"/>
        <c:majorGridlines>
          <c:spPr>
            <a:ln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Periods of economic activity</a:t>
                </a:r>
              </a:p>
            </c:rich>
          </c:tx>
          <c:layout/>
        </c:title>
        <c:numFmt formatCode="General" sourceLinked="1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92794240"/>
        <c:crosses val="autoZero"/>
        <c:auto val="1"/>
        <c:lblAlgn val="ctr"/>
        <c:lblOffset val="100"/>
      </c:catAx>
      <c:valAx>
        <c:axId val="927942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 cent of GDP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2792320"/>
        <c:crosses val="autoZero"/>
        <c:crossBetween val="midCat"/>
      </c:valAx>
    </c:plotArea>
    <c:legend>
      <c:legendPos val="b"/>
      <c:legendEntry>
        <c:idx val="5"/>
        <c:delete val="1"/>
      </c:legendEntry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/>
      <c:barChart>
        <c:barDir val="col"/>
        <c:grouping val="stacked"/>
        <c:ser>
          <c:idx val="0"/>
          <c:order val="0"/>
          <c:tx>
            <c:strRef>
              <c:f>No_Fiscal_Rule!$A$4</c:f>
              <c:strCache>
                <c:ptCount val="1"/>
                <c:pt idx="0">
                  <c:v>Private balance (I - S)</c:v>
                </c:pt>
              </c:strCache>
            </c:strRef>
          </c:tx>
          <c:spPr>
            <a:solidFill>
              <a:srgbClr val="0033CC"/>
            </a:solidFill>
          </c:spPr>
          <c:cat>
            <c:strRef>
              <c:f>No_Fiscal_Rule!$C$3:$L$3</c:f>
              <c:strCache>
                <c:ptCount val="10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  <c:pt idx="6">
                  <c:v>Period 7</c:v>
                </c:pt>
                <c:pt idx="7">
                  <c:v>Period 8</c:v>
                </c:pt>
                <c:pt idx="8">
                  <c:v>Period 9</c:v>
                </c:pt>
                <c:pt idx="9">
                  <c:v>Period 10</c:v>
                </c:pt>
              </c:strCache>
            </c:strRef>
          </c:cat>
          <c:val>
            <c:numRef>
              <c:f>Maastricht_rule!$C$4:$L$4</c:f>
              <c:numCache>
                <c:formatCode>0.0</c:formatCode>
                <c:ptCount val="10"/>
                <c:pt idx="0">
                  <c:v>2.5844155844155812</c:v>
                </c:pt>
                <c:pt idx="1">
                  <c:v>3.4050632911392595</c:v>
                </c:pt>
                <c:pt idx="2">
                  <c:v>2.4133333333333384</c:v>
                </c:pt>
                <c:pt idx="3">
                  <c:v>1.5205479452054851</c:v>
                </c:pt>
                <c:pt idx="4">
                  <c:v>9.5890410958909725E-2</c:v>
                </c:pt>
                <c:pt idx="5">
                  <c:v>-1.5405405405405235</c:v>
                </c:pt>
                <c:pt idx="6">
                  <c:v>-0.83783783783782073</c:v>
                </c:pt>
                <c:pt idx="7">
                  <c:v>-0.88732394366195722</c:v>
                </c:pt>
                <c:pt idx="8">
                  <c:v>-0.94117647058822329</c:v>
                </c:pt>
                <c:pt idx="9">
                  <c:v>-0.9999999999999909</c:v>
                </c:pt>
              </c:numCache>
            </c:numRef>
          </c:val>
        </c:ser>
        <c:ser>
          <c:idx val="1"/>
          <c:order val="1"/>
          <c:tx>
            <c:strRef>
              <c:f>No_Fiscal_Rule!$A$5</c:f>
              <c:strCache>
                <c:ptCount val="1"/>
                <c:pt idx="0">
                  <c:v>Budget balance (G - T)</c:v>
                </c:pt>
              </c:strCache>
            </c:strRef>
          </c:tx>
          <c:spPr>
            <a:solidFill>
              <a:srgbClr val="339933"/>
            </a:solidFill>
          </c:spPr>
          <c:cat>
            <c:strRef>
              <c:f>No_Fiscal_Rule!$C$3:$L$3</c:f>
              <c:strCache>
                <c:ptCount val="10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  <c:pt idx="6">
                  <c:v>Period 7</c:v>
                </c:pt>
                <c:pt idx="7">
                  <c:v>Period 8</c:v>
                </c:pt>
                <c:pt idx="8">
                  <c:v>Period 9</c:v>
                </c:pt>
                <c:pt idx="9">
                  <c:v>Period 10</c:v>
                </c:pt>
              </c:strCache>
            </c:strRef>
          </c:cat>
          <c:val>
            <c:numRef>
              <c:f>Maastricht_rule!$C$5:$L$5</c:f>
              <c:numCache>
                <c:formatCode>0.0</c:formatCode>
                <c:ptCount val="10"/>
                <c:pt idx="0">
                  <c:v>-1.4935064935064934</c:v>
                </c:pt>
                <c:pt idx="1">
                  <c:v>-1.8354430379746818</c:v>
                </c:pt>
                <c:pt idx="2">
                  <c:v>-1.1333333333333311</c:v>
                </c:pt>
                <c:pt idx="3">
                  <c:v>-4.1095890410958125E-2</c:v>
                </c:pt>
                <c:pt idx="4">
                  <c:v>2.0958904109589049</c:v>
                </c:pt>
                <c:pt idx="5">
                  <c:v>3.9729729729729759</c:v>
                </c:pt>
                <c:pt idx="6">
                  <c:v>3.2702702702702737</c:v>
                </c:pt>
                <c:pt idx="7">
                  <c:v>3.3098591549295788</c:v>
                </c:pt>
                <c:pt idx="8">
                  <c:v>3.3529411764705896</c:v>
                </c:pt>
                <c:pt idx="9">
                  <c:v>3.4000000000000004</c:v>
                </c:pt>
              </c:numCache>
            </c:numRef>
          </c:val>
        </c:ser>
        <c:ser>
          <c:idx val="2"/>
          <c:order val="2"/>
          <c:tx>
            <c:strRef>
              <c:f>No_Fiscal_Rule!$A$6</c:f>
              <c:strCache>
                <c:ptCount val="1"/>
                <c:pt idx="0">
                  <c:v>External balance (X - M)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No_Fiscal_Rule!$C$3:$L$3</c:f>
              <c:strCache>
                <c:ptCount val="10"/>
                <c:pt idx="0">
                  <c:v>Period 1</c:v>
                </c:pt>
                <c:pt idx="1">
                  <c:v>Period 2</c:v>
                </c:pt>
                <c:pt idx="2">
                  <c:v>Period 3</c:v>
                </c:pt>
                <c:pt idx="3">
                  <c:v>Period 4</c:v>
                </c:pt>
                <c:pt idx="4">
                  <c:v>Period 5</c:v>
                </c:pt>
                <c:pt idx="5">
                  <c:v>Period 6</c:v>
                </c:pt>
                <c:pt idx="6">
                  <c:v>Period 7</c:v>
                </c:pt>
                <c:pt idx="7">
                  <c:v>Period 8</c:v>
                </c:pt>
                <c:pt idx="8">
                  <c:v>Period 9</c:v>
                </c:pt>
                <c:pt idx="9">
                  <c:v>Period 10</c:v>
                </c:pt>
              </c:strCache>
            </c:strRef>
          </c:cat>
          <c:val>
            <c:numRef>
              <c:f>Maastricht_rule!$C$6:$L$6</c:f>
              <c:numCache>
                <c:formatCode>0.0</c:formatCode>
                <c:ptCount val="10"/>
                <c:pt idx="0">
                  <c:v>-1.0909090909090895</c:v>
                </c:pt>
                <c:pt idx="1">
                  <c:v>-1.5696202531645549</c:v>
                </c:pt>
                <c:pt idx="2">
                  <c:v>-1.2799999999999996</c:v>
                </c:pt>
                <c:pt idx="3">
                  <c:v>-1.4794520547945209</c:v>
                </c:pt>
                <c:pt idx="4">
                  <c:v>-2.1917808219178085</c:v>
                </c:pt>
                <c:pt idx="5">
                  <c:v>-2.4324324324324307</c:v>
                </c:pt>
                <c:pt idx="6">
                  <c:v>-2.4324324324324307</c:v>
                </c:pt>
                <c:pt idx="7">
                  <c:v>-2.4225352112676029</c:v>
                </c:pt>
                <c:pt idx="8">
                  <c:v>-2.4117647058823537</c:v>
                </c:pt>
                <c:pt idx="9">
                  <c:v>-2.4</c:v>
                </c:pt>
              </c:numCache>
            </c:numRef>
          </c:val>
        </c:ser>
        <c:overlap val="100"/>
        <c:axId val="92656768"/>
        <c:axId val="92658304"/>
      </c:barChart>
      <c:catAx>
        <c:axId val="92656768"/>
        <c:scaling>
          <c:orientation val="minMax"/>
        </c:scaling>
        <c:axPos val="b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92658304"/>
        <c:crosses val="autoZero"/>
        <c:auto val="1"/>
        <c:lblAlgn val="ctr"/>
        <c:lblOffset val="100"/>
      </c:catAx>
      <c:valAx>
        <c:axId val="926583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 cent of GDP</a:t>
                </a:r>
              </a:p>
            </c:rich>
          </c:tx>
          <c:layout/>
        </c:title>
        <c:numFmt formatCode="0.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265676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n-US"/>
            </a:pPr>
            <a:endParaRPr lang="en-US"/>
          </a:p>
        </c:txPr>
      </c:dTable>
    </c:plotArea>
    <c:plotVisOnly val="1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/>
      <c:barChart>
        <c:barDir val="col"/>
        <c:grouping val="clustered"/>
        <c:ser>
          <c:idx val="0"/>
          <c:order val="0"/>
          <c:tx>
            <c:strRef>
              <c:f>No_Fiscal_Rule!$A$21</c:f>
              <c:strCache>
                <c:ptCount val="1"/>
                <c:pt idx="0">
                  <c:v>GDP growth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strRef>
              <c:f>Maastricht_rule!$D$10:$L$10</c:f>
              <c:strCache>
                <c:ptCount val="9"/>
                <c:pt idx="0">
                  <c:v>Period 2</c:v>
                </c:pt>
                <c:pt idx="1">
                  <c:v>Period 3</c:v>
                </c:pt>
                <c:pt idx="2">
                  <c:v>Period 4</c:v>
                </c:pt>
                <c:pt idx="3">
                  <c:v>Period 5</c:v>
                </c:pt>
                <c:pt idx="4">
                  <c:v>Period 6</c:v>
                </c:pt>
                <c:pt idx="5">
                  <c:v>Period 7</c:v>
                </c:pt>
                <c:pt idx="6">
                  <c:v>Period 8</c:v>
                </c:pt>
                <c:pt idx="7">
                  <c:v>Period 9</c:v>
                </c:pt>
                <c:pt idx="8">
                  <c:v>Period 10</c:v>
                </c:pt>
              </c:strCache>
            </c:strRef>
          </c:cat>
          <c:val>
            <c:numRef>
              <c:f>Maastricht_rule!$D$21:$L$21</c:f>
              <c:numCache>
                <c:formatCode>0.0</c:formatCode>
                <c:ptCount val="9"/>
                <c:pt idx="0">
                  <c:v>2.5974025974025894</c:v>
                </c:pt>
                <c:pt idx="1">
                  <c:v>-5.0632911392405058</c:v>
                </c:pt>
                <c:pt idx="2">
                  <c:v>-2.6666666666666585</c:v>
                </c:pt>
                <c:pt idx="3">
                  <c:v>0</c:v>
                </c:pt>
                <c:pt idx="4">
                  <c:v>1.3698630136986178</c:v>
                </c:pt>
                <c:pt idx="5">
                  <c:v>0</c:v>
                </c:pt>
                <c:pt idx="6">
                  <c:v>-4.0540540540540491</c:v>
                </c:pt>
                <c:pt idx="7">
                  <c:v>-4.2253521126760516</c:v>
                </c:pt>
                <c:pt idx="8">
                  <c:v>-4.4117647058823479</c:v>
                </c:pt>
              </c:numCache>
            </c:numRef>
          </c:val>
        </c:ser>
        <c:ser>
          <c:idx val="1"/>
          <c:order val="1"/>
          <c:tx>
            <c:strRef>
              <c:f>No_Fiscal_Rule!$A$22</c:f>
              <c:strCache>
                <c:ptCount val="1"/>
                <c:pt idx="0">
                  <c:v>Private spending growth</c:v>
                </c:pt>
              </c:strCache>
            </c:strRef>
          </c:tx>
          <c:spPr>
            <a:solidFill>
              <a:srgbClr val="0033CC"/>
            </a:solidFill>
          </c:spPr>
          <c:cat>
            <c:strRef>
              <c:f>Maastricht_rule!$D$10:$L$10</c:f>
              <c:strCache>
                <c:ptCount val="9"/>
                <c:pt idx="0">
                  <c:v>Period 2</c:v>
                </c:pt>
                <c:pt idx="1">
                  <c:v>Period 3</c:v>
                </c:pt>
                <c:pt idx="2">
                  <c:v>Period 4</c:v>
                </c:pt>
                <c:pt idx="3">
                  <c:v>Period 5</c:v>
                </c:pt>
                <c:pt idx="4">
                  <c:v>Period 6</c:v>
                </c:pt>
                <c:pt idx="5">
                  <c:v>Period 7</c:v>
                </c:pt>
                <c:pt idx="6">
                  <c:v>Period 8</c:v>
                </c:pt>
                <c:pt idx="7">
                  <c:v>Period 9</c:v>
                </c:pt>
                <c:pt idx="8">
                  <c:v>Period 10</c:v>
                </c:pt>
              </c:strCache>
            </c:strRef>
          </c:cat>
          <c:val>
            <c:numRef>
              <c:f>Maastricht_rule!$D$22:$L$22</c:f>
              <c:numCache>
                <c:formatCode>0.0</c:formatCode>
                <c:ptCount val="9"/>
                <c:pt idx="0">
                  <c:v>3.5587188612099672</c:v>
                </c:pt>
                <c:pt idx="1">
                  <c:v>-6.1282932416953084</c:v>
                </c:pt>
                <c:pt idx="2">
                  <c:v>-3.6607687614398872</c:v>
                </c:pt>
                <c:pt idx="3">
                  <c:v>-1.6466117796073463</c:v>
                </c:pt>
                <c:pt idx="4">
                  <c:v>-0.57952350289763499</c:v>
                </c:pt>
                <c:pt idx="5">
                  <c:v>0.84196891191709855</c:v>
                </c:pt>
                <c:pt idx="6">
                  <c:v>-4.1104688503532287</c:v>
                </c:pt>
                <c:pt idx="7">
                  <c:v>-4.2866711319490998</c:v>
                </c:pt>
                <c:pt idx="8">
                  <c:v>-4.4786564030790812</c:v>
                </c:pt>
              </c:numCache>
            </c:numRef>
          </c:val>
        </c:ser>
        <c:ser>
          <c:idx val="2"/>
          <c:order val="2"/>
          <c:tx>
            <c:v>Public spending growth - Fiscal Rule imposed</c:v>
          </c:tx>
          <c:spPr>
            <a:solidFill>
              <a:srgbClr val="339933"/>
            </a:solidFill>
          </c:spPr>
          <c:dPt>
            <c:idx val="7"/>
            <c:spPr>
              <a:solidFill>
                <a:srgbClr val="C00000"/>
              </a:solidFill>
            </c:spPr>
          </c:dPt>
          <c:dPt>
            <c:idx val="8"/>
            <c:spPr>
              <a:solidFill>
                <a:srgbClr val="C00000"/>
              </a:solidFill>
            </c:spPr>
          </c:dPt>
          <c:cat>
            <c:strRef>
              <c:f>Maastricht_rule!$D$10:$L$10</c:f>
              <c:strCache>
                <c:ptCount val="9"/>
                <c:pt idx="0">
                  <c:v>Period 2</c:v>
                </c:pt>
                <c:pt idx="1">
                  <c:v>Period 3</c:v>
                </c:pt>
                <c:pt idx="2">
                  <c:v>Period 4</c:v>
                </c:pt>
                <c:pt idx="3">
                  <c:v>Period 5</c:v>
                </c:pt>
                <c:pt idx="4">
                  <c:v>Period 6</c:v>
                </c:pt>
                <c:pt idx="5">
                  <c:v>Period 7</c:v>
                </c:pt>
                <c:pt idx="6">
                  <c:v>Period 8</c:v>
                </c:pt>
                <c:pt idx="7">
                  <c:v>Period 9</c:v>
                </c:pt>
                <c:pt idx="8">
                  <c:v>Period 10</c:v>
                </c:pt>
              </c:strCache>
            </c:strRef>
          </c:cat>
          <c:val>
            <c:numRef>
              <c:f>Maastricht_rule!$D$23:$L$23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120</c:v>
                </c:pt>
                <c:pt idx="3">
                  <c:v>14.285714285714285</c:v>
                </c:pt>
                <c:pt idx="4">
                  <c:v>12.5</c:v>
                </c:pt>
                <c:pt idx="5">
                  <c:v>-3.7037037037037033</c:v>
                </c:pt>
                <c:pt idx="6">
                  <c:v>-3.8461538461538463</c:v>
                </c:pt>
                <c:pt idx="7">
                  <c:v>-4</c:v>
                </c:pt>
                <c:pt idx="8">
                  <c:v>-4.1666666666666661</c:v>
                </c:pt>
              </c:numCache>
            </c:numRef>
          </c:val>
        </c:ser>
        <c:axId val="92701440"/>
        <c:axId val="92703360"/>
      </c:barChart>
      <c:catAx>
        <c:axId val="92701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Periods of economic activity</a:t>
                </a:r>
              </a:p>
            </c:rich>
          </c:tx>
          <c:layout/>
        </c:title>
        <c:numFmt formatCode="General" sourceLinked="1"/>
        <c:tickLblPos val="low"/>
        <c:crossAx val="92703360"/>
        <c:crosses val="autoZero"/>
        <c:auto val="1"/>
        <c:lblAlgn val="ctr"/>
        <c:lblOffset val="100"/>
      </c:catAx>
      <c:valAx>
        <c:axId val="927033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cent per period</a:t>
                </a:r>
              </a:p>
            </c:rich>
          </c:tx>
          <c:layout/>
        </c:title>
        <c:numFmt formatCode="0" sourceLinked="0"/>
        <c:tickLblPos val="nextTo"/>
        <c:crossAx val="92701440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>
        <c:manualLayout>
          <c:layoutTarget val="inner"/>
          <c:xMode val="edge"/>
          <c:yMode val="edge"/>
          <c:x val="0.11365605072561816"/>
          <c:y val="4.2174813618383156E-2"/>
          <c:w val="0.66827600678355659"/>
          <c:h val="0.66240707091100792"/>
        </c:manualLayout>
      </c:layout>
      <c:barChart>
        <c:barDir val="col"/>
        <c:grouping val="clustered"/>
        <c:ser>
          <c:idx val="3"/>
          <c:order val="3"/>
          <c:tx>
            <c:strRef>
              <c:f>No_Fiscal_Rule!$A$21</c:f>
              <c:strCache>
                <c:ptCount val="1"/>
                <c:pt idx="0">
                  <c:v>GDP growth</c:v>
                </c:pt>
              </c:strCache>
            </c:strRef>
          </c:tx>
          <c:spPr>
            <a:solidFill>
              <a:prstClr val="white">
                <a:lumMod val="85000"/>
                <a:alpha val="60000"/>
              </a:prstClr>
            </a:solidFill>
          </c:spPr>
          <c:val>
            <c:numRef>
              <c:f>No_Fiscal_Rule!$D$21:$L$21</c:f>
              <c:numCache>
                <c:formatCode>0.0</c:formatCode>
                <c:ptCount val="9"/>
                <c:pt idx="0">
                  <c:v>2.5974025974025894</c:v>
                </c:pt>
                <c:pt idx="1">
                  <c:v>-5.0632911392405058</c:v>
                </c:pt>
                <c:pt idx="2">
                  <c:v>-2.6666666666666585</c:v>
                </c:pt>
                <c:pt idx="3">
                  <c:v>0</c:v>
                </c:pt>
                <c:pt idx="4">
                  <c:v>1.3698630136986178</c:v>
                </c:pt>
                <c:pt idx="5">
                  <c:v>2.7027027027027106</c:v>
                </c:pt>
                <c:pt idx="6">
                  <c:v>3.9473684210526274</c:v>
                </c:pt>
                <c:pt idx="7">
                  <c:v>3.7974683544303756</c:v>
                </c:pt>
                <c:pt idx="8">
                  <c:v>2.4390243902439095</c:v>
                </c:pt>
              </c:numCache>
            </c:numRef>
          </c:val>
        </c:ser>
        <c:gapWidth val="101"/>
        <c:axId val="92811648"/>
        <c:axId val="92813568"/>
      </c:barChart>
      <c:lineChart>
        <c:grouping val="standard"/>
        <c:ser>
          <c:idx val="0"/>
          <c:order val="0"/>
          <c:tx>
            <c:strRef>
              <c:f>No_Fiscal_Rule!$B$27</c:f>
              <c:strCache>
                <c:ptCount val="1"/>
                <c:pt idx="0">
                  <c:v>BD/GDP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No_Fiscal_Rule!$D$10:$L$10</c:f>
              <c:strCache>
                <c:ptCount val="9"/>
                <c:pt idx="0">
                  <c:v>Period 2</c:v>
                </c:pt>
                <c:pt idx="1">
                  <c:v>Period 3</c:v>
                </c:pt>
                <c:pt idx="2">
                  <c:v>Period 4</c:v>
                </c:pt>
                <c:pt idx="3">
                  <c:v>Period 5</c:v>
                </c:pt>
                <c:pt idx="4">
                  <c:v>Period 6</c:v>
                </c:pt>
                <c:pt idx="5">
                  <c:v>Period 7</c:v>
                </c:pt>
                <c:pt idx="6">
                  <c:v>Period 8</c:v>
                </c:pt>
                <c:pt idx="7">
                  <c:v>Period 9</c:v>
                </c:pt>
                <c:pt idx="8">
                  <c:v>Period 10</c:v>
                </c:pt>
              </c:strCache>
            </c:strRef>
          </c:cat>
          <c:val>
            <c:numRef>
              <c:f>No_Fiscal_Rule!$D$27:$L$27</c:f>
              <c:numCache>
                <c:formatCode>0.0</c:formatCode>
                <c:ptCount val="9"/>
                <c:pt idx="0">
                  <c:v>-1.8354430379746818</c:v>
                </c:pt>
                <c:pt idx="1">
                  <c:v>-1.1333333333333311</c:v>
                </c:pt>
                <c:pt idx="2">
                  <c:v>-4.1095890410958125E-2</c:v>
                </c:pt>
                <c:pt idx="3">
                  <c:v>2.0958904109589049</c:v>
                </c:pt>
                <c:pt idx="4">
                  <c:v>3.9729729729729759</c:v>
                </c:pt>
                <c:pt idx="5">
                  <c:v>4.157894736842108</c:v>
                </c:pt>
                <c:pt idx="6">
                  <c:v>4.0886075949367111</c:v>
                </c:pt>
                <c:pt idx="7">
                  <c:v>3.3902439024390283</c:v>
                </c:pt>
                <c:pt idx="8">
                  <c:v>2.9523809523809552</c:v>
                </c:pt>
              </c:numCache>
            </c:numRef>
          </c:val>
        </c:ser>
        <c:ser>
          <c:idx val="1"/>
          <c:order val="1"/>
          <c:tx>
            <c:strRef>
              <c:f>No_Fiscal_Rule!$B$28</c:f>
              <c:strCache>
                <c:ptCount val="1"/>
                <c:pt idx="0">
                  <c:v>NX/GDP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No_Fiscal_Rule!$D$10:$L$10</c:f>
              <c:strCache>
                <c:ptCount val="9"/>
                <c:pt idx="0">
                  <c:v>Period 2</c:v>
                </c:pt>
                <c:pt idx="1">
                  <c:v>Period 3</c:v>
                </c:pt>
                <c:pt idx="2">
                  <c:v>Period 4</c:v>
                </c:pt>
                <c:pt idx="3">
                  <c:v>Period 5</c:v>
                </c:pt>
                <c:pt idx="4">
                  <c:v>Period 6</c:v>
                </c:pt>
                <c:pt idx="5">
                  <c:v>Period 7</c:v>
                </c:pt>
                <c:pt idx="6">
                  <c:v>Period 8</c:v>
                </c:pt>
                <c:pt idx="7">
                  <c:v>Period 9</c:v>
                </c:pt>
                <c:pt idx="8">
                  <c:v>Period 10</c:v>
                </c:pt>
              </c:strCache>
            </c:strRef>
          </c:cat>
          <c:val>
            <c:numRef>
              <c:f>No_Fiscal_Rule!$D$28:$L$28</c:f>
              <c:numCache>
                <c:formatCode>0.0</c:formatCode>
                <c:ptCount val="9"/>
                <c:pt idx="0">
                  <c:v>-1.5696202531645549</c:v>
                </c:pt>
                <c:pt idx="1">
                  <c:v>-1.2799999999999996</c:v>
                </c:pt>
                <c:pt idx="2">
                  <c:v>-1.4794520547945209</c:v>
                </c:pt>
                <c:pt idx="3">
                  <c:v>-2.1917808219178085</c:v>
                </c:pt>
                <c:pt idx="4">
                  <c:v>-2.4324324324324307</c:v>
                </c:pt>
                <c:pt idx="5">
                  <c:v>-2.8947368421052642</c:v>
                </c:pt>
                <c:pt idx="6">
                  <c:v>-2.8860759493670867</c:v>
                </c:pt>
                <c:pt idx="7">
                  <c:v>-2.8780487804878034</c:v>
                </c:pt>
                <c:pt idx="8">
                  <c:v>-2.6666666666666679</c:v>
                </c:pt>
              </c:numCache>
            </c:numRef>
          </c:val>
        </c:ser>
        <c:ser>
          <c:idx val="2"/>
          <c:order val="2"/>
          <c:tx>
            <c:strRef>
              <c:f>No_Fiscal_Rule!$B$29</c:f>
              <c:strCache>
                <c:ptCount val="1"/>
                <c:pt idx="0">
                  <c:v>IS/GDP</c:v>
                </c:pt>
              </c:strCache>
            </c:strRef>
          </c:tx>
          <c:spPr>
            <a:ln w="19050">
              <a:solidFill>
                <a:srgbClr val="339933"/>
              </a:solidFill>
            </a:ln>
          </c:spPr>
          <c:marker>
            <c:symbol val="none"/>
          </c:marker>
          <c:cat>
            <c:strRef>
              <c:f>No_Fiscal_Rule!$D$10:$L$10</c:f>
              <c:strCache>
                <c:ptCount val="9"/>
                <c:pt idx="0">
                  <c:v>Period 2</c:v>
                </c:pt>
                <c:pt idx="1">
                  <c:v>Period 3</c:v>
                </c:pt>
                <c:pt idx="2">
                  <c:v>Period 4</c:v>
                </c:pt>
                <c:pt idx="3">
                  <c:v>Period 5</c:v>
                </c:pt>
                <c:pt idx="4">
                  <c:v>Period 6</c:v>
                </c:pt>
                <c:pt idx="5">
                  <c:v>Period 7</c:v>
                </c:pt>
                <c:pt idx="6">
                  <c:v>Period 8</c:v>
                </c:pt>
                <c:pt idx="7">
                  <c:v>Period 9</c:v>
                </c:pt>
                <c:pt idx="8">
                  <c:v>Period 10</c:v>
                </c:pt>
              </c:strCache>
            </c:strRef>
          </c:cat>
          <c:val>
            <c:numRef>
              <c:f>No_Fiscal_Rule!$D$29:$L$29</c:f>
              <c:numCache>
                <c:formatCode>0.0</c:formatCode>
                <c:ptCount val="9"/>
                <c:pt idx="0">
                  <c:v>3.4050632911392595</c:v>
                </c:pt>
                <c:pt idx="1">
                  <c:v>2.4133333333333384</c:v>
                </c:pt>
                <c:pt idx="2">
                  <c:v>1.5205479452054851</c:v>
                </c:pt>
                <c:pt idx="3">
                  <c:v>9.5890410958909725E-2</c:v>
                </c:pt>
                <c:pt idx="4">
                  <c:v>-1.5405405405405235</c:v>
                </c:pt>
                <c:pt idx="5">
                  <c:v>-1.2631578947368338</c:v>
                </c:pt>
                <c:pt idx="6">
                  <c:v>-1.202531645569602</c:v>
                </c:pt>
                <c:pt idx="7">
                  <c:v>-0.51219512195122074</c:v>
                </c:pt>
                <c:pt idx="8">
                  <c:v>-0.28571428571428031</c:v>
                </c:pt>
              </c:numCache>
            </c:numRef>
          </c:val>
        </c:ser>
        <c:ser>
          <c:idx val="4"/>
          <c:order val="4"/>
          <c:tx>
            <c:v>Fiscal rule</c:v>
          </c:tx>
          <c:marker>
            <c:symbol val="none"/>
          </c:marker>
          <c:val>
            <c:numRef>
              <c:f>No_Fiscal_Rule!$D$56:$L$56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ser>
          <c:idx val="5"/>
          <c:order val="5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No_Fiscal_Rule!$D$57:$L$57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marker val="1"/>
        <c:axId val="92811648"/>
        <c:axId val="92813568"/>
      </c:lineChart>
      <c:catAx>
        <c:axId val="92811648"/>
        <c:scaling>
          <c:orientation val="minMax"/>
        </c:scaling>
        <c:axPos val="b"/>
        <c:majorGridlines>
          <c:spPr>
            <a:ln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Periods of economic activity</a:t>
                </a:r>
              </a:p>
            </c:rich>
          </c:tx>
          <c:layout/>
        </c:title>
        <c:numFmt formatCode="General" sourceLinked="1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92813568"/>
        <c:crosses val="autoZero"/>
        <c:auto val="1"/>
        <c:lblAlgn val="ctr"/>
        <c:lblOffset val="100"/>
      </c:catAx>
      <c:valAx>
        <c:axId val="928135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 cent of GDP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2811648"/>
        <c:crosses val="autoZero"/>
        <c:crossBetween val="midCat"/>
      </c:valAx>
    </c:plotArea>
    <c:legend>
      <c:legendPos val="b"/>
      <c:legendEntry>
        <c:idx val="4"/>
        <c:delete val="1"/>
      </c:legendEntry>
      <c:legendEntry>
        <c:idx val="5"/>
        <c:delete val="1"/>
      </c:legendEntry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590549</xdr:colOff>
      <xdr:row>0</xdr:row>
      <xdr:rowOff>152400</xdr:rowOff>
    </xdr:from>
    <xdr:to>
      <xdr:col>22</xdr:col>
      <xdr:colOff>180974</xdr:colOff>
      <xdr:row>15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24</xdr:row>
      <xdr:rowOff>19050</xdr:rowOff>
    </xdr:from>
    <xdr:to>
      <xdr:col>23</xdr:col>
      <xdr:colOff>438149</xdr:colOff>
      <xdr:row>41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133350</xdr:colOff>
      <xdr:row>22</xdr:row>
      <xdr:rowOff>85725</xdr:rowOff>
    </xdr:from>
    <xdr:to>
      <xdr:col>23</xdr:col>
      <xdr:colOff>400050</xdr:colOff>
      <xdr:row>22</xdr:row>
      <xdr:rowOff>85725</xdr:rowOff>
    </xdr:to>
    <xdr:cxnSp macro="">
      <xdr:nvCxnSpPr>
        <xdr:cNvPr id="6" name="Straight Connector 5"/>
        <xdr:cNvCxnSpPr/>
      </xdr:nvCxnSpPr>
      <xdr:spPr>
        <a:xfrm>
          <a:off x="14116050" y="4276725"/>
          <a:ext cx="14859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0.5567</cdr:x>
      <cdr:y>0.25926</cdr:y>
    </cdr:from>
    <cdr:to>
      <cdr:x>1</cdr:x>
      <cdr:y>0.62393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00675" y="866775"/>
          <a:ext cx="2457450" cy="1219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0.69759</cdr:x>
      <cdr:y>0.22507</cdr:y>
    </cdr:from>
    <cdr:to>
      <cdr:x>1</cdr:x>
      <cdr:y>0.62678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400675" y="752475"/>
          <a:ext cx="167640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0.79245</cdr:x>
      <cdr:y>0.41026</cdr:y>
    </cdr:from>
    <cdr:to>
      <cdr:x>1</cdr:x>
      <cdr:y>0.68946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600700" y="1371600"/>
          <a:ext cx="1466849" cy="933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Budget</a:t>
          </a:r>
          <a:r>
            <a:rPr lang="en-US" sz="1000" baseline="0"/>
            <a:t> deficit</a:t>
          </a:r>
        </a:p>
        <a:p xmlns:a="http://schemas.openxmlformats.org/drawingml/2006/main">
          <a:endParaRPr lang="en-US" sz="1000" baseline="0"/>
        </a:p>
        <a:p xmlns:a="http://schemas.openxmlformats.org/drawingml/2006/main">
          <a:r>
            <a:rPr lang="en-US" sz="1000" baseline="0"/>
            <a:t>External deficit</a:t>
          </a:r>
        </a:p>
        <a:p xmlns:a="http://schemas.openxmlformats.org/drawingml/2006/main">
          <a:endParaRPr lang="en-US" sz="1000" baseline="0"/>
        </a:p>
        <a:p xmlns:a="http://schemas.openxmlformats.org/drawingml/2006/main">
          <a:r>
            <a:rPr lang="en-US" sz="1000" baseline="0"/>
            <a:t>Private domestic surplus</a:t>
          </a:r>
          <a:endParaRPr lang="en-US" sz="1000"/>
        </a:p>
      </cdr:txBody>
    </cdr:sp>
  </cdr:relSizeAnchor>
  <cdr:relSizeAnchor xmlns:cdr="http://schemas.openxmlformats.org/drawingml/2006/chartDrawing">
    <cdr:from>
      <cdr:x>0.79111</cdr:x>
      <cdr:y>0.05983</cdr:y>
    </cdr:from>
    <cdr:to>
      <cdr:x>0.99607</cdr:x>
      <cdr:y>0.33903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591174" y="200025"/>
          <a:ext cx="1448587" cy="933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Budget</a:t>
          </a:r>
          <a:r>
            <a:rPr lang="en-US" sz="1000" baseline="0"/>
            <a:t> deficit</a:t>
          </a:r>
        </a:p>
        <a:p xmlns:a="http://schemas.openxmlformats.org/drawingml/2006/main">
          <a:endParaRPr lang="en-US" sz="1000" baseline="0"/>
        </a:p>
        <a:p xmlns:a="http://schemas.openxmlformats.org/drawingml/2006/main">
          <a:r>
            <a:rPr lang="en-US" sz="1000" baseline="0"/>
            <a:t>External surplus</a:t>
          </a:r>
        </a:p>
        <a:p xmlns:a="http://schemas.openxmlformats.org/drawingml/2006/main">
          <a:endParaRPr lang="en-US" sz="1000" baseline="0"/>
        </a:p>
        <a:p xmlns:a="http://schemas.openxmlformats.org/drawingml/2006/main">
          <a:r>
            <a:rPr lang="en-US" sz="1000" baseline="0"/>
            <a:t>Private domestic deficit</a:t>
          </a:r>
          <a:endParaRPr lang="en-US" sz="10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590549</xdr:colOff>
      <xdr:row>0</xdr:row>
      <xdr:rowOff>152400</xdr:rowOff>
    </xdr:from>
    <xdr:to>
      <xdr:col>23</xdr:col>
      <xdr:colOff>422694</xdr:colOff>
      <xdr:row>15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145212</xdr:colOff>
      <xdr:row>16</xdr:row>
      <xdr:rowOff>62183</xdr:rowOff>
    </xdr:from>
    <xdr:to>
      <xdr:col>23</xdr:col>
      <xdr:colOff>507162</xdr:colOff>
      <xdr:row>33</xdr:row>
      <xdr:rowOff>166957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569343</xdr:colOff>
      <xdr:row>35</xdr:row>
      <xdr:rowOff>112143</xdr:rowOff>
    </xdr:from>
    <xdr:to>
      <xdr:col>22</xdr:col>
      <xdr:colOff>8625</xdr:colOff>
      <xdr:row>51</xdr:row>
      <xdr:rowOff>25879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0.5567</cdr:x>
      <cdr:y>0.25926</cdr:y>
    </cdr:from>
    <cdr:to>
      <cdr:x>1</cdr:x>
      <cdr:y>0.62393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00675" y="866775"/>
          <a:ext cx="2457450" cy="1219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0.69759</cdr:x>
      <cdr:y>0.22507</cdr:y>
    </cdr:from>
    <cdr:to>
      <cdr:x>1</cdr:x>
      <cdr:y>0.62678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400675" y="752475"/>
          <a:ext cx="167640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0.79245</cdr:x>
      <cdr:y>0.41026</cdr:y>
    </cdr:from>
    <cdr:to>
      <cdr:x>1</cdr:x>
      <cdr:y>0.68946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600700" y="1371600"/>
          <a:ext cx="1466849" cy="933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Budget</a:t>
          </a:r>
          <a:r>
            <a:rPr lang="en-US" sz="1000" baseline="0"/>
            <a:t> deficit</a:t>
          </a:r>
        </a:p>
        <a:p xmlns:a="http://schemas.openxmlformats.org/drawingml/2006/main">
          <a:endParaRPr lang="en-US" sz="1000" baseline="0"/>
        </a:p>
        <a:p xmlns:a="http://schemas.openxmlformats.org/drawingml/2006/main">
          <a:r>
            <a:rPr lang="en-US" sz="1000" baseline="0"/>
            <a:t>External deficit</a:t>
          </a:r>
        </a:p>
        <a:p xmlns:a="http://schemas.openxmlformats.org/drawingml/2006/main">
          <a:endParaRPr lang="en-US" sz="1000" baseline="0"/>
        </a:p>
        <a:p xmlns:a="http://schemas.openxmlformats.org/drawingml/2006/main">
          <a:r>
            <a:rPr lang="en-US" sz="1000" baseline="0"/>
            <a:t>Private domestic surplus</a:t>
          </a:r>
          <a:endParaRPr lang="en-US" sz="1000"/>
        </a:p>
      </cdr:txBody>
    </cdr:sp>
  </cdr:relSizeAnchor>
  <cdr:relSizeAnchor xmlns:cdr="http://schemas.openxmlformats.org/drawingml/2006/chartDrawing">
    <cdr:from>
      <cdr:x>0.79111</cdr:x>
      <cdr:y>0.05983</cdr:y>
    </cdr:from>
    <cdr:to>
      <cdr:x>0.99607</cdr:x>
      <cdr:y>0.33903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591174" y="200025"/>
          <a:ext cx="1448587" cy="933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Budget</a:t>
          </a:r>
          <a:r>
            <a:rPr lang="en-US" sz="1000" baseline="0"/>
            <a:t> deficit</a:t>
          </a:r>
        </a:p>
        <a:p xmlns:a="http://schemas.openxmlformats.org/drawingml/2006/main">
          <a:endParaRPr lang="en-US" sz="1000" baseline="0"/>
        </a:p>
        <a:p xmlns:a="http://schemas.openxmlformats.org/drawingml/2006/main">
          <a:r>
            <a:rPr lang="en-US" sz="1000" baseline="0"/>
            <a:t>External surplus</a:t>
          </a:r>
        </a:p>
        <a:p xmlns:a="http://schemas.openxmlformats.org/drawingml/2006/main">
          <a:endParaRPr lang="en-US" sz="1000" baseline="0"/>
        </a:p>
        <a:p xmlns:a="http://schemas.openxmlformats.org/drawingml/2006/main">
          <a:r>
            <a:rPr lang="en-US" sz="1000" baseline="0"/>
            <a:t>Private domestic deficit</a:t>
          </a:r>
          <a:endParaRPr lang="en-US" sz="10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274608</xdr:colOff>
      <xdr:row>16</xdr:row>
      <xdr:rowOff>105315</xdr:rowOff>
    </xdr:from>
    <xdr:to>
      <xdr:col>24</xdr:col>
      <xdr:colOff>15456</xdr:colOff>
      <xdr:row>34</xdr:row>
      <xdr:rowOff>28935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181155</xdr:colOff>
      <xdr:row>1</xdr:row>
      <xdr:rowOff>25878</xdr:rowOff>
    </xdr:from>
    <xdr:to>
      <xdr:col>23</xdr:col>
      <xdr:colOff>13300</xdr:colOff>
      <xdr:row>15</xdr:row>
      <xdr:rowOff>92733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327804</xdr:colOff>
      <xdr:row>34</xdr:row>
      <xdr:rowOff>94891</xdr:rowOff>
    </xdr:from>
    <xdr:to>
      <xdr:col>21</xdr:col>
      <xdr:colOff>388188</xdr:colOff>
      <xdr:row>50</xdr:row>
      <xdr:rowOff>8627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0.5567</cdr:x>
      <cdr:y>0.25926</cdr:y>
    </cdr:from>
    <cdr:to>
      <cdr:x>1</cdr:x>
      <cdr:y>0.62393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00675" y="866775"/>
          <a:ext cx="2457450" cy="1219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0.69759</cdr:x>
      <cdr:y>0.22507</cdr:y>
    </cdr:from>
    <cdr:to>
      <cdr:x>1</cdr:x>
      <cdr:y>0.62678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400675" y="752475"/>
          <a:ext cx="167640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0.79245</cdr:x>
      <cdr:y>0.41026</cdr:y>
    </cdr:from>
    <cdr:to>
      <cdr:x>1</cdr:x>
      <cdr:y>0.68946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600700" y="1371600"/>
          <a:ext cx="1466849" cy="933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Budget</a:t>
          </a:r>
          <a:r>
            <a:rPr lang="en-US" sz="1000" baseline="0"/>
            <a:t> deficit</a:t>
          </a:r>
        </a:p>
        <a:p xmlns:a="http://schemas.openxmlformats.org/drawingml/2006/main">
          <a:endParaRPr lang="en-US" sz="1000" baseline="0"/>
        </a:p>
        <a:p xmlns:a="http://schemas.openxmlformats.org/drawingml/2006/main">
          <a:r>
            <a:rPr lang="en-US" sz="1000" baseline="0"/>
            <a:t>External deficit</a:t>
          </a:r>
        </a:p>
        <a:p xmlns:a="http://schemas.openxmlformats.org/drawingml/2006/main">
          <a:endParaRPr lang="en-US" sz="1000" baseline="0"/>
        </a:p>
        <a:p xmlns:a="http://schemas.openxmlformats.org/drawingml/2006/main">
          <a:r>
            <a:rPr lang="en-US" sz="1000" baseline="0"/>
            <a:t>Private domestic surplus</a:t>
          </a:r>
          <a:endParaRPr lang="en-US" sz="1000"/>
        </a:p>
      </cdr:txBody>
    </cdr:sp>
  </cdr:relSizeAnchor>
  <cdr:relSizeAnchor xmlns:cdr="http://schemas.openxmlformats.org/drawingml/2006/chartDrawing">
    <cdr:from>
      <cdr:x>0.79111</cdr:x>
      <cdr:y>0.05983</cdr:y>
    </cdr:from>
    <cdr:to>
      <cdr:x>0.99607</cdr:x>
      <cdr:y>0.33903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591174" y="200025"/>
          <a:ext cx="1448587" cy="933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Budget</a:t>
          </a:r>
          <a:r>
            <a:rPr lang="en-US" sz="1000" baseline="0"/>
            <a:t> deficit</a:t>
          </a:r>
        </a:p>
        <a:p xmlns:a="http://schemas.openxmlformats.org/drawingml/2006/main">
          <a:endParaRPr lang="en-US" sz="1000" baseline="0"/>
        </a:p>
        <a:p xmlns:a="http://schemas.openxmlformats.org/drawingml/2006/main">
          <a:r>
            <a:rPr lang="en-US" sz="1000" baseline="0"/>
            <a:t>External surplus</a:t>
          </a:r>
        </a:p>
        <a:p xmlns:a="http://schemas.openxmlformats.org/drawingml/2006/main">
          <a:endParaRPr lang="en-US" sz="1000" baseline="0"/>
        </a:p>
        <a:p xmlns:a="http://schemas.openxmlformats.org/drawingml/2006/main">
          <a:r>
            <a:rPr lang="en-US" sz="1000" baseline="0"/>
            <a:t>Private domestic deficit</a:t>
          </a:r>
          <a:endParaRPr lang="en-US" sz="10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0</xdr:rowOff>
    </xdr:from>
    <xdr:to>
      <xdr:col>14</xdr:col>
      <xdr:colOff>163543</xdr:colOff>
      <xdr:row>41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586596</xdr:colOff>
      <xdr:row>41</xdr:row>
      <xdr:rowOff>129398</xdr:rowOff>
    </xdr:from>
    <xdr:to>
      <xdr:col>14</xdr:col>
      <xdr:colOff>129037</xdr:colOff>
      <xdr:row>59</xdr:row>
      <xdr:rowOff>53018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370936</xdr:colOff>
      <xdr:row>43</xdr:row>
      <xdr:rowOff>0</xdr:rowOff>
    </xdr:from>
    <xdr:to>
      <xdr:col>11</xdr:col>
      <xdr:colOff>232913</xdr:colOff>
      <xdr:row>44</xdr:row>
      <xdr:rowOff>25879</xdr:rowOff>
    </xdr:to>
    <xdr:sp macro="" textlink="">
      <xdr:nvSpPr>
        <xdr:cNvPr id="4" name="TextBox 3"/>
        <xdr:cNvSpPr txBox="1"/>
      </xdr:nvSpPr>
      <xdr:spPr>
        <a:xfrm>
          <a:off x="4718649" y="7789653"/>
          <a:ext cx="2346385" cy="2070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AU" sz="1100"/>
            <a:t>FISCAL RULE APPLIED FROM PERIOD</a:t>
          </a:r>
          <a:r>
            <a:rPr lang="en-AU" sz="1100" baseline="0"/>
            <a:t> 6</a:t>
          </a:r>
          <a:endParaRPr lang="en-AU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0.5567</cdr:x>
      <cdr:y>0.25926</cdr:y>
    </cdr:from>
    <cdr:to>
      <cdr:x>1</cdr:x>
      <cdr:y>0.62393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00675" y="866775"/>
          <a:ext cx="2457450" cy="1219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0.69759</cdr:x>
      <cdr:y>0.22507</cdr:y>
    </cdr:from>
    <cdr:to>
      <cdr:x>1</cdr:x>
      <cdr:y>0.62678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400675" y="752475"/>
          <a:ext cx="167640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0.79245</cdr:x>
      <cdr:y>0.41026</cdr:y>
    </cdr:from>
    <cdr:to>
      <cdr:x>1</cdr:x>
      <cdr:y>0.68946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600700" y="1371600"/>
          <a:ext cx="1466849" cy="933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Budget</a:t>
          </a:r>
          <a:r>
            <a:rPr lang="en-US" sz="1000" baseline="0"/>
            <a:t> deficit</a:t>
          </a:r>
        </a:p>
        <a:p xmlns:a="http://schemas.openxmlformats.org/drawingml/2006/main">
          <a:endParaRPr lang="en-US" sz="1000" baseline="0"/>
        </a:p>
        <a:p xmlns:a="http://schemas.openxmlformats.org/drawingml/2006/main">
          <a:r>
            <a:rPr lang="en-US" sz="1000" baseline="0"/>
            <a:t>External deficit</a:t>
          </a:r>
        </a:p>
        <a:p xmlns:a="http://schemas.openxmlformats.org/drawingml/2006/main">
          <a:endParaRPr lang="en-US" sz="1000" baseline="0"/>
        </a:p>
        <a:p xmlns:a="http://schemas.openxmlformats.org/drawingml/2006/main">
          <a:r>
            <a:rPr lang="en-US" sz="1000" baseline="0"/>
            <a:t>Private domestic surplus</a:t>
          </a:r>
          <a:endParaRPr lang="en-US" sz="1000"/>
        </a:p>
      </cdr:txBody>
    </cdr:sp>
  </cdr:relSizeAnchor>
  <cdr:relSizeAnchor xmlns:cdr="http://schemas.openxmlformats.org/drawingml/2006/chartDrawing">
    <cdr:from>
      <cdr:x>0.79111</cdr:x>
      <cdr:y>0.05983</cdr:y>
    </cdr:from>
    <cdr:to>
      <cdr:x>0.99607</cdr:x>
      <cdr:y>0.33903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591174" y="200025"/>
          <a:ext cx="1448587" cy="933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Budget</a:t>
          </a:r>
          <a:r>
            <a:rPr lang="en-US" sz="1000" baseline="0"/>
            <a:t> deficit</a:t>
          </a:r>
        </a:p>
        <a:p xmlns:a="http://schemas.openxmlformats.org/drawingml/2006/main">
          <a:endParaRPr lang="en-US" sz="1000" baseline="0"/>
        </a:p>
        <a:p xmlns:a="http://schemas.openxmlformats.org/drawingml/2006/main">
          <a:r>
            <a:rPr lang="en-US" sz="1000" baseline="0"/>
            <a:t>External surplus</a:t>
          </a:r>
        </a:p>
        <a:p xmlns:a="http://schemas.openxmlformats.org/drawingml/2006/main">
          <a:endParaRPr lang="en-US" sz="1000" baseline="0"/>
        </a:p>
        <a:p xmlns:a="http://schemas.openxmlformats.org/drawingml/2006/main">
          <a:r>
            <a:rPr lang="en-US" sz="1000" baseline="0"/>
            <a:t>Private domestic deficit</a:t>
          </a:r>
          <a:endParaRPr lang="en-US" sz="10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0.5567</cdr:x>
      <cdr:y>0.25926</cdr:y>
    </cdr:from>
    <cdr:to>
      <cdr:x>1</cdr:x>
      <cdr:y>0.62393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00675" y="866775"/>
          <a:ext cx="2457450" cy="1219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0.69759</cdr:x>
      <cdr:y>0.22507</cdr:y>
    </cdr:from>
    <cdr:to>
      <cdr:x>1</cdr:x>
      <cdr:y>0.62678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400675" y="752475"/>
          <a:ext cx="167640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0.79245</cdr:x>
      <cdr:y>0.41026</cdr:y>
    </cdr:from>
    <cdr:to>
      <cdr:x>1</cdr:x>
      <cdr:y>0.68946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600700" y="1371600"/>
          <a:ext cx="1466849" cy="933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Budget</a:t>
          </a:r>
          <a:r>
            <a:rPr lang="en-US" sz="1000" baseline="0"/>
            <a:t> deficit</a:t>
          </a:r>
        </a:p>
        <a:p xmlns:a="http://schemas.openxmlformats.org/drawingml/2006/main">
          <a:endParaRPr lang="en-US" sz="1000" baseline="0"/>
        </a:p>
        <a:p xmlns:a="http://schemas.openxmlformats.org/drawingml/2006/main">
          <a:r>
            <a:rPr lang="en-US" sz="1000" baseline="0"/>
            <a:t>External deficit</a:t>
          </a:r>
        </a:p>
        <a:p xmlns:a="http://schemas.openxmlformats.org/drawingml/2006/main">
          <a:endParaRPr lang="en-US" sz="1000" baseline="0"/>
        </a:p>
        <a:p xmlns:a="http://schemas.openxmlformats.org/drawingml/2006/main">
          <a:r>
            <a:rPr lang="en-US" sz="1000" baseline="0"/>
            <a:t>Private domestic surplus</a:t>
          </a:r>
          <a:endParaRPr lang="en-US" sz="1000"/>
        </a:p>
      </cdr:txBody>
    </cdr:sp>
  </cdr:relSizeAnchor>
  <cdr:relSizeAnchor xmlns:cdr="http://schemas.openxmlformats.org/drawingml/2006/chartDrawing">
    <cdr:from>
      <cdr:x>0.79111</cdr:x>
      <cdr:y>0.05983</cdr:y>
    </cdr:from>
    <cdr:to>
      <cdr:x>0.99607</cdr:x>
      <cdr:y>0.33903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591174" y="200025"/>
          <a:ext cx="1448587" cy="933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Budget</a:t>
          </a:r>
          <a:r>
            <a:rPr lang="en-US" sz="1000" baseline="0"/>
            <a:t> deficit</a:t>
          </a:r>
        </a:p>
        <a:p xmlns:a="http://schemas.openxmlformats.org/drawingml/2006/main">
          <a:endParaRPr lang="en-US" sz="1000" baseline="0"/>
        </a:p>
        <a:p xmlns:a="http://schemas.openxmlformats.org/drawingml/2006/main">
          <a:r>
            <a:rPr lang="en-US" sz="1000" baseline="0"/>
            <a:t>External surplus</a:t>
          </a:r>
        </a:p>
        <a:p xmlns:a="http://schemas.openxmlformats.org/drawingml/2006/main">
          <a:endParaRPr lang="en-US" sz="1000" baseline="0"/>
        </a:p>
        <a:p xmlns:a="http://schemas.openxmlformats.org/drawingml/2006/main">
          <a:r>
            <a:rPr lang="en-US" sz="1000" baseline="0"/>
            <a:t>Private domestic deficit</a:t>
          </a:r>
          <a:endParaRPr lang="en-US" sz="10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5"/>
  <sheetViews>
    <sheetView tabSelected="1" workbookViewId="0">
      <selection sqref="A1:XFD1048576"/>
    </sheetView>
  </sheetViews>
  <sheetFormatPr defaultRowHeight="14.3"/>
  <cols>
    <col min="1" max="1" width="24.125" customWidth="1"/>
    <col min="2" max="2" width="11.375" style="1" customWidth="1"/>
    <col min="3" max="3" width="9.625" style="1" bestFit="1" customWidth="1"/>
  </cols>
  <sheetData>
    <row r="3" spans="1:12">
      <c r="C3" s="1" t="s">
        <v>27</v>
      </c>
      <c r="D3" t="s">
        <v>28</v>
      </c>
      <c r="E3" s="1" t="s">
        <v>29</v>
      </c>
      <c r="F3" t="s">
        <v>30</v>
      </c>
      <c r="G3" s="1" t="s">
        <v>31</v>
      </c>
      <c r="H3" t="s">
        <v>32</v>
      </c>
    </row>
    <row r="4" spans="1:12">
      <c r="A4" t="s">
        <v>50</v>
      </c>
      <c r="B4" s="1" t="s">
        <v>1</v>
      </c>
      <c r="C4" s="1">
        <f ca="1">C7-SUM(C5:C6)</f>
        <v>2</v>
      </c>
      <c r="D4" s="1">
        <f t="shared" ref="D4:H4" ca="1" si="0">D7-SUM(D5:D6)</f>
        <v>1</v>
      </c>
      <c r="E4" s="1">
        <f t="shared" ca="1" si="0"/>
        <v>0</v>
      </c>
      <c r="F4" s="1">
        <f t="shared" ca="1" si="0"/>
        <v>-1</v>
      </c>
      <c r="G4" s="1">
        <f t="shared" ca="1" si="0"/>
        <v>-2</v>
      </c>
      <c r="H4" s="1">
        <f t="shared" ca="1" si="0"/>
        <v>-3</v>
      </c>
    </row>
    <row r="5" spans="1:12">
      <c r="A5" t="s">
        <v>51</v>
      </c>
      <c r="B5" s="1" t="s">
        <v>0</v>
      </c>
      <c r="C5" s="1">
        <v>-2</v>
      </c>
      <c r="D5" s="1">
        <v>-2</v>
      </c>
      <c r="E5" s="1">
        <v>-2</v>
      </c>
      <c r="F5" s="1">
        <v>-2</v>
      </c>
      <c r="G5" s="1">
        <v>-2</v>
      </c>
      <c r="H5" s="1">
        <v>-2</v>
      </c>
    </row>
    <row r="6" spans="1:12">
      <c r="A6" t="s">
        <v>52</v>
      </c>
      <c r="B6" s="1" t="s">
        <v>4</v>
      </c>
      <c r="C6" s="1">
        <v>0</v>
      </c>
      <c r="D6" s="1">
        <v>1</v>
      </c>
      <c r="E6" s="1">
        <v>2</v>
      </c>
      <c r="F6" s="1">
        <v>3</v>
      </c>
      <c r="G6" s="1">
        <v>4</v>
      </c>
      <c r="H6" s="1">
        <v>5</v>
      </c>
    </row>
    <row r="7" spans="1:12">
      <c r="A7" t="s">
        <v>3</v>
      </c>
      <c r="C7" s="1">
        <f ca="1">SUM(C4:C6)</f>
        <v>0</v>
      </c>
      <c r="D7" s="1">
        <f t="shared" ref="D7:H7" ca="1" si="1">SUM(D4:D6)</f>
        <v>0</v>
      </c>
      <c r="E7" s="1">
        <f t="shared" ca="1" si="1"/>
        <v>0</v>
      </c>
      <c r="F7" s="1">
        <f t="shared" ca="1" si="1"/>
        <v>0</v>
      </c>
      <c r="G7" s="1">
        <f t="shared" ca="1" si="1"/>
        <v>0</v>
      </c>
      <c r="H7" s="1">
        <f t="shared" ca="1" si="1"/>
        <v>0</v>
      </c>
    </row>
    <row r="9" spans="1:12">
      <c r="C9" s="1" t="s">
        <v>49</v>
      </c>
    </row>
    <row r="10" spans="1:12"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  <c r="K10" s="1">
        <v>9</v>
      </c>
      <c r="L10" s="1">
        <v>10</v>
      </c>
    </row>
    <row r="11" spans="1:12">
      <c r="A11" s="8" t="s">
        <v>37</v>
      </c>
      <c r="B11" s="1" t="s">
        <v>24</v>
      </c>
      <c r="C11" s="5">
        <f t="shared" ref="C11:L11" si="2">C38*SUM(C13:C15)</f>
        <v>673.07692307692298</v>
      </c>
      <c r="D11" s="5">
        <f t="shared" si="2"/>
        <v>682.69230769230762</v>
      </c>
      <c r="E11" s="5">
        <f t="shared" si="2"/>
        <v>692.30769230769226</v>
      </c>
      <c r="F11" s="4">
        <f t="shared" si="2"/>
        <v>663.46153846153845</v>
      </c>
      <c r="G11" s="4">
        <f t="shared" si="2"/>
        <v>634.61538461538453</v>
      </c>
      <c r="H11" s="4">
        <f t="shared" si="2"/>
        <v>625</v>
      </c>
      <c r="I11" s="5">
        <f t="shared" si="2"/>
        <v>634.61538461538453</v>
      </c>
      <c r="J11" s="5">
        <f t="shared" si="2"/>
        <v>644.23076923076917</v>
      </c>
      <c r="K11" s="4">
        <f t="shared" si="2"/>
        <v>634.61538461538453</v>
      </c>
      <c r="L11" s="4">
        <f t="shared" si="2"/>
        <v>615.38461538461536</v>
      </c>
    </row>
    <row r="12" spans="1:12">
      <c r="A12" s="8" t="s">
        <v>38</v>
      </c>
      <c r="B12" s="1" t="s">
        <v>10</v>
      </c>
      <c r="C12" s="3">
        <f t="shared" ref="C12:L12" si="3">C35*(1-C37)*C11</f>
        <v>457.69230769230768</v>
      </c>
      <c r="D12" s="3">
        <f t="shared" si="3"/>
        <v>464.23076923076923</v>
      </c>
      <c r="E12" s="3">
        <f t="shared" si="3"/>
        <v>470.76923076923077</v>
      </c>
      <c r="F12" s="3">
        <f t="shared" si="3"/>
        <v>451.15384615384619</v>
      </c>
      <c r="G12" s="3">
        <f t="shared" si="3"/>
        <v>431.53846153846149</v>
      </c>
      <c r="H12" s="3">
        <f t="shared" si="3"/>
        <v>425.00000000000006</v>
      </c>
      <c r="I12" s="3">
        <f t="shared" si="3"/>
        <v>431.53846153846149</v>
      </c>
      <c r="J12" s="3">
        <f t="shared" si="3"/>
        <v>438.07692307692309</v>
      </c>
      <c r="K12" s="3">
        <f t="shared" si="3"/>
        <v>431.53846153846149</v>
      </c>
      <c r="L12" s="3">
        <f t="shared" si="3"/>
        <v>418.46153846153845</v>
      </c>
    </row>
    <row r="13" spans="1:12">
      <c r="A13" s="8" t="s">
        <v>39</v>
      </c>
      <c r="B13" s="1" t="s">
        <v>6</v>
      </c>
      <c r="C13" s="3">
        <v>100</v>
      </c>
      <c r="D13" s="3">
        <v>100</v>
      </c>
      <c r="E13" s="3">
        <v>100</v>
      </c>
      <c r="F13" s="3">
        <v>100</v>
      </c>
      <c r="G13" s="3">
        <v>90</v>
      </c>
      <c r="H13" s="3">
        <v>80</v>
      </c>
      <c r="I13" s="3">
        <v>85</v>
      </c>
      <c r="J13" s="3">
        <v>90</v>
      </c>
      <c r="K13" s="3">
        <v>95</v>
      </c>
      <c r="L13" s="3">
        <v>90</v>
      </c>
    </row>
    <row r="14" spans="1:12">
      <c r="A14" s="8" t="s">
        <v>40</v>
      </c>
      <c r="B14" s="1" t="s">
        <v>7</v>
      </c>
      <c r="C14" s="3">
        <v>100</v>
      </c>
      <c r="D14" s="3">
        <v>100</v>
      </c>
      <c r="E14" s="3">
        <v>100</v>
      </c>
      <c r="F14" s="3">
        <v>100</v>
      </c>
      <c r="G14" s="3">
        <v>105</v>
      </c>
      <c r="H14" s="3">
        <v>115</v>
      </c>
      <c r="I14" s="3">
        <v>120</v>
      </c>
      <c r="J14" s="3">
        <v>125</v>
      </c>
      <c r="K14" s="3">
        <v>115</v>
      </c>
      <c r="L14" s="3">
        <v>110</v>
      </c>
    </row>
    <row r="15" spans="1:12">
      <c r="A15" s="8" t="s">
        <v>41</v>
      </c>
      <c r="B15" s="1" t="s">
        <v>8</v>
      </c>
      <c r="C15" s="3">
        <v>150</v>
      </c>
      <c r="D15" s="3">
        <v>155</v>
      </c>
      <c r="E15" s="3">
        <v>160</v>
      </c>
      <c r="F15" s="3">
        <v>145</v>
      </c>
      <c r="G15" s="3">
        <v>135</v>
      </c>
      <c r="H15" s="3">
        <v>130</v>
      </c>
      <c r="I15" s="3">
        <v>125</v>
      </c>
      <c r="J15" s="3">
        <v>120</v>
      </c>
      <c r="K15" s="3">
        <v>120</v>
      </c>
      <c r="L15" s="3">
        <v>120</v>
      </c>
    </row>
    <row r="16" spans="1:12">
      <c r="A16" s="8" t="s">
        <v>42</v>
      </c>
      <c r="B16" s="1" t="s">
        <v>9</v>
      </c>
      <c r="C16" s="3">
        <f t="shared" ref="C16:L16" si="4">C36*C11</f>
        <v>134.61538461538461</v>
      </c>
      <c r="D16" s="3">
        <f t="shared" si="4"/>
        <v>136.53846153846152</v>
      </c>
      <c r="E16" s="3">
        <f t="shared" si="4"/>
        <v>138.46153846153845</v>
      </c>
      <c r="F16" s="3">
        <f t="shared" si="4"/>
        <v>132.69230769230771</v>
      </c>
      <c r="G16" s="3">
        <f t="shared" si="4"/>
        <v>126.92307692307691</v>
      </c>
      <c r="H16" s="3">
        <f t="shared" si="4"/>
        <v>125</v>
      </c>
      <c r="I16" s="3">
        <f t="shared" si="4"/>
        <v>126.92307692307691</v>
      </c>
      <c r="J16" s="3">
        <f t="shared" si="4"/>
        <v>128.84615384615384</v>
      </c>
      <c r="K16" s="3">
        <f t="shared" si="4"/>
        <v>126.92307692307691</v>
      </c>
      <c r="L16" s="3">
        <f t="shared" si="4"/>
        <v>123.07692307692308</v>
      </c>
    </row>
    <row r="17" spans="1:12">
      <c r="A17" s="8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8" t="s">
        <v>43</v>
      </c>
      <c r="B18" s="1" t="s">
        <v>16</v>
      </c>
      <c r="C18" s="3">
        <f t="shared" ref="C18:L18" si="5">(1-C37)*C11-C12</f>
        <v>114.42307692307685</v>
      </c>
      <c r="D18" s="3">
        <f t="shared" si="5"/>
        <v>116.05769230769221</v>
      </c>
      <c r="E18" s="3">
        <f t="shared" si="5"/>
        <v>117.69230769230768</v>
      </c>
      <c r="F18" s="3">
        <f t="shared" si="5"/>
        <v>112.78846153846143</v>
      </c>
      <c r="G18" s="3">
        <f t="shared" si="5"/>
        <v>107.8846153846153</v>
      </c>
      <c r="H18" s="3">
        <f t="shared" si="5"/>
        <v>106.24999999999994</v>
      </c>
      <c r="I18" s="3">
        <f t="shared" si="5"/>
        <v>107.8846153846153</v>
      </c>
      <c r="J18" s="3">
        <f t="shared" si="5"/>
        <v>109.51923076923072</v>
      </c>
      <c r="K18" s="3">
        <f t="shared" si="5"/>
        <v>107.8846153846153</v>
      </c>
      <c r="L18" s="3">
        <f t="shared" si="5"/>
        <v>104.61538461538464</v>
      </c>
    </row>
    <row r="19" spans="1:12">
      <c r="A19" s="8" t="s">
        <v>44</v>
      </c>
      <c r="B19" s="1" t="s">
        <v>17</v>
      </c>
      <c r="C19" s="3">
        <f t="shared" ref="C19:L19" si="6">C37*C11</f>
        <v>100.96153846153844</v>
      </c>
      <c r="D19" s="3">
        <f t="shared" si="6"/>
        <v>102.40384615384615</v>
      </c>
      <c r="E19" s="3">
        <f t="shared" si="6"/>
        <v>103.84615384615384</v>
      </c>
      <c r="F19" s="3">
        <f t="shared" si="6"/>
        <v>99.519230769230759</v>
      </c>
      <c r="G19" s="3">
        <f t="shared" si="6"/>
        <v>95.192307692307679</v>
      </c>
      <c r="H19" s="3">
        <f t="shared" si="6"/>
        <v>93.75</v>
      </c>
      <c r="I19" s="3">
        <f t="shared" si="6"/>
        <v>95.192307692307679</v>
      </c>
      <c r="J19" s="3">
        <f t="shared" si="6"/>
        <v>96.634615384615373</v>
      </c>
      <c r="K19" s="3">
        <f t="shared" si="6"/>
        <v>95.192307692307679</v>
      </c>
      <c r="L19" s="3">
        <f t="shared" si="6"/>
        <v>92.307692307692307</v>
      </c>
    </row>
    <row r="20" spans="1:12">
      <c r="A20" s="1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>
      <c r="A21" s="8" t="s">
        <v>26</v>
      </c>
      <c r="B21" s="1" t="s">
        <v>5</v>
      </c>
      <c r="C21" s="3"/>
      <c r="D21" s="2">
        <f t="shared" ref="D21:L21" si="7">100*((D11-C11)/C11)</f>
        <v>1.4285714285714326</v>
      </c>
      <c r="E21" s="2">
        <f t="shared" si="7"/>
        <v>1.4084507042253562</v>
      </c>
      <c r="F21" s="2">
        <f t="shared" si="7"/>
        <v>-4.1666666666666616</v>
      </c>
      <c r="G21" s="2">
        <f t="shared" si="7"/>
        <v>-4.3478260869565331</v>
      </c>
      <c r="H21" s="2">
        <f t="shared" si="7"/>
        <v>-1.5151515151515016</v>
      </c>
      <c r="I21" s="2">
        <f t="shared" si="7"/>
        <v>1.5384615384615246</v>
      </c>
      <c r="J21" s="2">
        <f t="shared" si="7"/>
        <v>1.5151515151515196</v>
      </c>
      <c r="K21" s="2">
        <f t="shared" si="7"/>
        <v>-1.4925373134328399</v>
      </c>
      <c r="L21" s="2">
        <f t="shared" si="7"/>
        <v>-3.030303030303021</v>
      </c>
    </row>
    <row r="22" spans="1:12">
      <c r="A22" s="8" t="s">
        <v>33</v>
      </c>
      <c r="B22" s="1" t="s">
        <v>46</v>
      </c>
      <c r="C22" s="3"/>
      <c r="D22" s="2">
        <f t="shared" ref="D22:L22" si="8">100*((D15-C15)/C15)</f>
        <v>3.3333333333333335</v>
      </c>
      <c r="E22" s="2">
        <f t="shared" si="8"/>
        <v>3.225806451612903</v>
      </c>
      <c r="F22" s="2">
        <f t="shared" si="8"/>
        <v>-9.375</v>
      </c>
      <c r="G22" s="2">
        <f t="shared" si="8"/>
        <v>-6.8965517241379306</v>
      </c>
      <c r="H22" s="2">
        <f t="shared" si="8"/>
        <v>-3.7037037037037033</v>
      </c>
      <c r="I22" s="2">
        <f t="shared" si="8"/>
        <v>-3.8461538461538463</v>
      </c>
      <c r="J22" s="2">
        <f t="shared" si="8"/>
        <v>-4</v>
      </c>
      <c r="K22" s="2">
        <f t="shared" si="8"/>
        <v>0</v>
      </c>
      <c r="L22" s="2">
        <f t="shared" si="8"/>
        <v>0</v>
      </c>
    </row>
    <row r="23" spans="1:12">
      <c r="A23" s="8" t="s">
        <v>34</v>
      </c>
      <c r="B23" s="1" t="s">
        <v>45</v>
      </c>
      <c r="C23" s="3"/>
      <c r="D23" s="2">
        <f t="shared" ref="D23:L23" si="9">100*((D14-C14)/C14)</f>
        <v>0</v>
      </c>
      <c r="E23" s="2">
        <f t="shared" si="9"/>
        <v>0</v>
      </c>
      <c r="F23" s="2">
        <f t="shared" si="9"/>
        <v>0</v>
      </c>
      <c r="G23" s="2">
        <f t="shared" si="9"/>
        <v>5</v>
      </c>
      <c r="H23" s="2">
        <f t="shared" si="9"/>
        <v>9.5238095238095237</v>
      </c>
      <c r="I23" s="2">
        <f t="shared" si="9"/>
        <v>4.3478260869565215</v>
      </c>
      <c r="J23" s="2">
        <f t="shared" si="9"/>
        <v>4.1666666666666661</v>
      </c>
      <c r="K23" s="2">
        <f t="shared" si="9"/>
        <v>-8</v>
      </c>
      <c r="L23" s="2">
        <f t="shared" si="9"/>
        <v>-4.3478260869565215</v>
      </c>
    </row>
    <row r="25" spans="1:12">
      <c r="A25" s="8" t="s">
        <v>47</v>
      </c>
      <c r="B25" s="1" t="s">
        <v>18</v>
      </c>
      <c r="C25" s="2">
        <f t="shared" ref="C25:L25" si="10">100*(C30/C11)</f>
        <v>-0.14285714285713946</v>
      </c>
      <c r="D25" s="2">
        <f t="shared" si="10"/>
        <v>-0.35211267605633695</v>
      </c>
      <c r="E25" s="2">
        <f t="shared" si="10"/>
        <v>-0.55555555555555458</v>
      </c>
      <c r="F25" s="2">
        <f t="shared" si="10"/>
        <v>7.2463768115943517E-2</v>
      </c>
      <c r="G25" s="2">
        <f t="shared" si="10"/>
        <v>1.5454545454545479</v>
      </c>
      <c r="H25" s="6">
        <f t="shared" si="10"/>
        <v>3.4000000000000004</v>
      </c>
      <c r="I25" s="6">
        <f t="shared" si="10"/>
        <v>3.9090909090909114</v>
      </c>
      <c r="J25" s="6">
        <f t="shared" si="10"/>
        <v>4.4029850746268684</v>
      </c>
      <c r="K25" s="6">
        <f t="shared" si="10"/>
        <v>3.1212121212121238</v>
      </c>
      <c r="L25" s="2">
        <f t="shared" si="10"/>
        <v>2.8750000000000004</v>
      </c>
    </row>
    <row r="26" spans="1:12">
      <c r="A26" s="8" t="s">
        <v>2</v>
      </c>
      <c r="B26" s="1" t="s">
        <v>19</v>
      </c>
      <c r="C26" s="2">
        <f t="shared" ref="C26:L26" si="11">100*(C31/C11)</f>
        <v>2.2857142857142865</v>
      </c>
      <c r="D26" s="2">
        <f t="shared" si="11"/>
        <v>2.7042253521126791</v>
      </c>
      <c r="E26" s="2">
        <f t="shared" si="11"/>
        <v>3.1111111111111125</v>
      </c>
      <c r="F26" s="2">
        <f t="shared" si="11"/>
        <v>1.8550724637681137</v>
      </c>
      <c r="G26" s="2">
        <f t="shared" si="11"/>
        <v>1.2727272727272758</v>
      </c>
      <c r="H26" s="2">
        <f t="shared" si="11"/>
        <v>0.8</v>
      </c>
      <c r="I26" s="2">
        <f t="shared" si="11"/>
        <v>-0.30303030303030032</v>
      </c>
      <c r="J26" s="2">
        <f t="shared" si="11"/>
        <v>-1.373134328358208</v>
      </c>
      <c r="K26" s="2">
        <f t="shared" si="11"/>
        <v>-1.0909090909090882</v>
      </c>
      <c r="L26" s="2">
        <f t="shared" si="11"/>
        <v>-0.50000000000000056</v>
      </c>
    </row>
    <row r="27" spans="1:12">
      <c r="A27" s="8" t="s">
        <v>48</v>
      </c>
      <c r="B27" s="1" t="s">
        <v>20</v>
      </c>
      <c r="C27" s="2">
        <f t="shared" ref="C27:L27" si="12">100*C32/C11</f>
        <v>-2.1428571428571321</v>
      </c>
      <c r="D27" s="2">
        <f t="shared" si="12"/>
        <v>-2.3521126760563233</v>
      </c>
      <c r="E27" s="2">
        <f t="shared" si="12"/>
        <v>-2.555555555555554</v>
      </c>
      <c r="F27" s="2">
        <f t="shared" si="12"/>
        <v>-1.9275362318840421</v>
      </c>
      <c r="G27" s="2">
        <f t="shared" si="12"/>
        <v>-2.8181818181818055</v>
      </c>
      <c r="H27" s="2">
        <f t="shared" si="12"/>
        <v>-4.1999999999999913</v>
      </c>
      <c r="I27" s="2">
        <f t="shared" si="12"/>
        <v>-3.6060606060605931</v>
      </c>
      <c r="J27" s="2">
        <f t="shared" si="12"/>
        <v>-3.0298507462686488</v>
      </c>
      <c r="K27" s="2">
        <f t="shared" si="12"/>
        <v>-2.0303030303030174</v>
      </c>
      <c r="L27" s="2">
        <f t="shared" si="12"/>
        <v>-2.3750000000000044</v>
      </c>
    </row>
    <row r="28" spans="1:12">
      <c r="B28" s="9" t="s">
        <v>21</v>
      </c>
      <c r="C28" s="7">
        <f>SUM(C25:C27)</f>
        <v>1.4654943925052066E-14</v>
      </c>
      <c r="D28" s="7">
        <f t="shared" ref="D28:H28" si="13">SUM(D25:D27)</f>
        <v>1.865174681370263E-14</v>
      </c>
      <c r="E28" s="7">
        <f t="shared" si="13"/>
        <v>3.9968028886505635E-15</v>
      </c>
      <c r="F28" s="7">
        <f t="shared" si="13"/>
        <v>1.5099033134902129E-14</v>
      </c>
      <c r="G28" s="7">
        <f t="shared" si="13"/>
        <v>1.8207657603852567E-14</v>
      </c>
      <c r="H28" s="7">
        <f t="shared" si="13"/>
        <v>8.8817841970012523E-15</v>
      </c>
      <c r="I28" s="7">
        <f t="shared" ref="I28" si="14">SUM(I25:I27)</f>
        <v>1.7763568394002505E-14</v>
      </c>
      <c r="J28" s="7">
        <f t="shared" ref="J28" si="15">SUM(J25:J27)</f>
        <v>1.1546319456101628E-14</v>
      </c>
      <c r="K28" s="7">
        <f t="shared" ref="K28" si="16">SUM(K25:K27)</f>
        <v>1.8207657603852567E-14</v>
      </c>
      <c r="L28" s="7">
        <f t="shared" ref="L28" si="17">SUM(L25:L27)</f>
        <v>-4.4408920985006262E-15</v>
      </c>
    </row>
    <row r="29" spans="1:12"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B30" s="1" t="s">
        <v>13</v>
      </c>
      <c r="C30" s="3">
        <f t="shared" ref="C30:L30" si="18">C14-C19</f>
        <v>-0.96153846153843858</v>
      </c>
      <c r="D30" s="3">
        <f t="shared" si="18"/>
        <v>-2.4038461538461462</v>
      </c>
      <c r="E30" s="3">
        <f t="shared" si="18"/>
        <v>-3.8461538461538396</v>
      </c>
      <c r="F30" s="3">
        <f t="shared" si="18"/>
        <v>0.48076923076924061</v>
      </c>
      <c r="G30" s="3">
        <f t="shared" si="18"/>
        <v>9.8076923076923208</v>
      </c>
      <c r="H30" s="3">
        <f t="shared" si="18"/>
        <v>21.25</v>
      </c>
      <c r="I30" s="3">
        <f t="shared" si="18"/>
        <v>24.807692307692321</v>
      </c>
      <c r="J30" s="3">
        <f t="shared" si="18"/>
        <v>28.365384615384627</v>
      </c>
      <c r="K30" s="3">
        <f t="shared" si="18"/>
        <v>19.807692307692321</v>
      </c>
      <c r="L30" s="3">
        <f t="shared" si="18"/>
        <v>17.692307692307693</v>
      </c>
    </row>
    <row r="31" spans="1:12">
      <c r="B31" s="1" t="s">
        <v>14</v>
      </c>
      <c r="C31" s="3">
        <f t="shared" ref="C31:L31" si="19">C15-C16</f>
        <v>15.384615384615387</v>
      </c>
      <c r="D31" s="3">
        <f t="shared" si="19"/>
        <v>18.461538461538481</v>
      </c>
      <c r="E31" s="3">
        <f t="shared" si="19"/>
        <v>21.538461538461547</v>
      </c>
      <c r="F31" s="3">
        <f t="shared" si="19"/>
        <v>12.307692307692292</v>
      </c>
      <c r="G31" s="3">
        <f t="shared" si="19"/>
        <v>8.0769230769230944</v>
      </c>
      <c r="H31" s="3">
        <f t="shared" si="19"/>
        <v>5</v>
      </c>
      <c r="I31" s="3">
        <f t="shared" si="19"/>
        <v>-1.9230769230769056</v>
      </c>
      <c r="J31" s="3">
        <f t="shared" si="19"/>
        <v>-8.8461538461538396</v>
      </c>
      <c r="K31" s="3">
        <f t="shared" si="19"/>
        <v>-6.9230769230769056</v>
      </c>
      <c r="L31" s="3">
        <f t="shared" si="19"/>
        <v>-3.0769230769230802</v>
      </c>
    </row>
    <row r="32" spans="1:12">
      <c r="B32" s="1" t="s">
        <v>15</v>
      </c>
      <c r="C32" s="3">
        <f t="shared" ref="C32:L32" si="20">C13-C18</f>
        <v>-14.423076923076849</v>
      </c>
      <c r="D32" s="3">
        <f t="shared" si="20"/>
        <v>-16.057692307692207</v>
      </c>
      <c r="E32" s="3">
        <f t="shared" si="20"/>
        <v>-17.692307692307679</v>
      </c>
      <c r="F32" s="3">
        <f t="shared" si="20"/>
        <v>-12.788461538461434</v>
      </c>
      <c r="G32" s="3">
        <f t="shared" si="20"/>
        <v>-17.884615384615302</v>
      </c>
      <c r="H32" s="3">
        <f t="shared" si="20"/>
        <v>-26.249999999999943</v>
      </c>
      <c r="I32" s="3">
        <f t="shared" si="20"/>
        <v>-22.884615384615302</v>
      </c>
      <c r="J32" s="3">
        <f t="shared" si="20"/>
        <v>-19.519230769230717</v>
      </c>
      <c r="K32" s="3">
        <f t="shared" si="20"/>
        <v>-12.884615384615302</v>
      </c>
      <c r="L32" s="3">
        <f t="shared" si="20"/>
        <v>-14.615384615384642</v>
      </c>
    </row>
    <row r="33" spans="2:12">
      <c r="B33" s="9" t="s">
        <v>21</v>
      </c>
      <c r="C33" s="7">
        <f>SUM(C30:C32)</f>
        <v>9.9475983006414026E-14</v>
      </c>
      <c r="D33" s="7">
        <f t="shared" ref="D33:H33" si="21">SUM(D30:D32)</f>
        <v>1.2789769243681803E-13</v>
      </c>
      <c r="E33" s="7">
        <f t="shared" si="21"/>
        <v>2.8421709430404007E-14</v>
      </c>
      <c r="F33" s="7">
        <f t="shared" si="21"/>
        <v>9.9475983006414026E-14</v>
      </c>
      <c r="G33" s="7">
        <f t="shared" si="21"/>
        <v>1.1368683772161603E-13</v>
      </c>
      <c r="H33" s="7">
        <f t="shared" si="21"/>
        <v>5.6843418860808015E-14</v>
      </c>
      <c r="I33" s="7">
        <f t="shared" ref="I33" si="22">SUM(I30:I32)</f>
        <v>1.1368683772161603E-13</v>
      </c>
      <c r="J33" s="7">
        <f t="shared" ref="J33" si="23">SUM(J30:J32)</f>
        <v>7.1054273576010019E-14</v>
      </c>
      <c r="K33" s="7">
        <f t="shared" ref="K33" si="24">SUM(K30:K32)</f>
        <v>1.1368683772161603E-13</v>
      </c>
      <c r="L33" s="7">
        <f t="shared" ref="L33" si="25">SUM(L30:L32)</f>
        <v>-2.8421709430404007E-14</v>
      </c>
    </row>
    <row r="34" spans="2:12">
      <c r="D34" s="1"/>
      <c r="E34" s="1"/>
      <c r="F34" s="1"/>
      <c r="G34" s="1"/>
      <c r="H34" s="1"/>
      <c r="I34" s="1"/>
      <c r="J34" s="1"/>
      <c r="K34" s="1"/>
      <c r="L34" s="1"/>
    </row>
    <row r="35" spans="2:12">
      <c r="B35" s="1" t="s">
        <v>11</v>
      </c>
      <c r="C35" s="1">
        <v>0.8</v>
      </c>
      <c r="D35" s="1">
        <v>0.8</v>
      </c>
      <c r="E35" s="1">
        <v>0.8</v>
      </c>
      <c r="F35" s="1">
        <v>0.8</v>
      </c>
      <c r="G35" s="1">
        <v>0.8</v>
      </c>
      <c r="H35" s="1">
        <v>0.8</v>
      </c>
      <c r="I35" s="1">
        <v>0.8</v>
      </c>
      <c r="J35" s="1">
        <v>0.8</v>
      </c>
      <c r="K35" s="1">
        <v>0.8</v>
      </c>
      <c r="L35" s="1">
        <v>0.8</v>
      </c>
    </row>
    <row r="36" spans="2:12">
      <c r="B36" s="1" t="s">
        <v>12</v>
      </c>
      <c r="C36" s="1">
        <v>0.2</v>
      </c>
      <c r="D36" s="1">
        <v>0.2</v>
      </c>
      <c r="E36" s="1">
        <v>0.2</v>
      </c>
      <c r="F36" s="1">
        <v>0.2</v>
      </c>
      <c r="G36" s="1">
        <v>0.2</v>
      </c>
      <c r="H36" s="1">
        <v>0.2</v>
      </c>
      <c r="I36" s="1">
        <v>0.2</v>
      </c>
      <c r="J36" s="1">
        <v>0.2</v>
      </c>
      <c r="K36" s="1">
        <v>0.2</v>
      </c>
      <c r="L36" s="1">
        <v>0.2</v>
      </c>
    </row>
    <row r="37" spans="2:12">
      <c r="B37" s="1" t="s">
        <v>35</v>
      </c>
      <c r="C37" s="1">
        <v>0.15</v>
      </c>
      <c r="D37" s="1">
        <v>0.15</v>
      </c>
      <c r="E37" s="1">
        <v>0.15</v>
      </c>
      <c r="F37" s="1">
        <v>0.15</v>
      </c>
      <c r="G37" s="1">
        <v>0.15</v>
      </c>
      <c r="H37" s="1">
        <v>0.15</v>
      </c>
      <c r="I37" s="1">
        <v>0.15</v>
      </c>
      <c r="J37" s="1">
        <v>0.15</v>
      </c>
      <c r="K37" s="1">
        <v>0.15</v>
      </c>
      <c r="L37" s="1">
        <v>0.15</v>
      </c>
    </row>
    <row r="38" spans="2:12">
      <c r="B38" s="1" t="s">
        <v>36</v>
      </c>
      <c r="C38" s="2">
        <f>1/(1-C35*(1-C37)+C36)</f>
        <v>1.9230769230769229</v>
      </c>
      <c r="D38" s="2">
        <f t="shared" ref="D38:H38" si="26">1/(1-D35*(1-D37)+D36)</f>
        <v>1.9230769230769229</v>
      </c>
      <c r="E38" s="2">
        <f t="shared" si="26"/>
        <v>1.9230769230769229</v>
      </c>
      <c r="F38" s="2">
        <f t="shared" si="26"/>
        <v>1.9230769230769229</v>
      </c>
      <c r="G38" s="2">
        <f t="shared" si="26"/>
        <v>1.9230769230769229</v>
      </c>
      <c r="H38" s="2">
        <f t="shared" si="26"/>
        <v>1.9230769230769229</v>
      </c>
      <c r="I38" s="2">
        <f t="shared" ref="I38" si="27">1/(1-I35*(1-I37)+I36)</f>
        <v>1.9230769230769229</v>
      </c>
      <c r="J38" s="2">
        <f t="shared" ref="J38" si="28">1/(1-J35*(1-J37)+J36)</f>
        <v>1.9230769230769229</v>
      </c>
      <c r="K38" s="2">
        <f t="shared" ref="K38" si="29">1/(1-K35*(1-K37)+K36)</f>
        <v>1.9230769230769229</v>
      </c>
      <c r="L38" s="2">
        <f t="shared" ref="L38" si="30">1/(1-L35*(1-L37)+L36)</f>
        <v>1.9230769230769229</v>
      </c>
    </row>
    <row r="39" spans="2:12">
      <c r="D39" s="1"/>
      <c r="E39" s="1"/>
      <c r="F39" s="1"/>
      <c r="G39" s="1"/>
      <c r="H39" s="1"/>
      <c r="I39" s="1"/>
      <c r="J39" s="1"/>
      <c r="K39" s="1"/>
      <c r="L39" s="1"/>
    </row>
    <row r="40" spans="2:12">
      <c r="B40" s="1" t="s">
        <v>24</v>
      </c>
      <c r="C40" s="3">
        <f>C11</f>
        <v>673.07692307692298</v>
      </c>
      <c r="D40" s="3">
        <f t="shared" ref="D40:H40" si="31">D11</f>
        <v>682.69230769230762</v>
      </c>
      <c r="E40" s="3">
        <f t="shared" si="31"/>
        <v>692.30769230769226</v>
      </c>
      <c r="F40" s="3">
        <f t="shared" si="31"/>
        <v>663.46153846153845</v>
      </c>
      <c r="G40" s="3">
        <f t="shared" si="31"/>
        <v>634.61538461538453</v>
      </c>
      <c r="H40" s="3">
        <f t="shared" si="31"/>
        <v>625</v>
      </c>
      <c r="I40" s="3">
        <f t="shared" ref="I40:L40" si="32">I11</f>
        <v>634.61538461538453</v>
      </c>
      <c r="J40" s="3">
        <f t="shared" si="32"/>
        <v>644.23076923076917</v>
      </c>
      <c r="K40" s="3">
        <f t="shared" si="32"/>
        <v>634.61538461538453</v>
      </c>
      <c r="L40" s="3">
        <f t="shared" si="32"/>
        <v>615.38461538461536</v>
      </c>
    </row>
    <row r="41" spans="2:12">
      <c r="B41" s="1" t="s">
        <v>25</v>
      </c>
      <c r="C41" s="3">
        <f t="shared" ref="C41:L41" si="33">C11-C19</f>
        <v>572.11538461538453</v>
      </c>
      <c r="D41" s="3">
        <f t="shared" si="33"/>
        <v>580.28846153846143</v>
      </c>
      <c r="E41" s="3">
        <f t="shared" si="33"/>
        <v>588.46153846153845</v>
      </c>
      <c r="F41" s="3">
        <f t="shared" si="33"/>
        <v>563.94230769230774</v>
      </c>
      <c r="G41" s="3">
        <f t="shared" si="33"/>
        <v>539.42307692307691</v>
      </c>
      <c r="H41" s="3">
        <f t="shared" si="33"/>
        <v>531.25</v>
      </c>
      <c r="I41" s="3">
        <f t="shared" si="33"/>
        <v>539.42307692307691</v>
      </c>
      <c r="J41" s="3">
        <f t="shared" si="33"/>
        <v>547.59615384615381</v>
      </c>
      <c r="K41" s="3">
        <f t="shared" si="33"/>
        <v>539.42307692307691</v>
      </c>
      <c r="L41" s="3">
        <f t="shared" si="33"/>
        <v>523.07692307692309</v>
      </c>
    </row>
    <row r="42" spans="2:12">
      <c r="B42" s="1" t="s">
        <v>10</v>
      </c>
      <c r="C42" s="1">
        <f>C35*C41</f>
        <v>457.69230769230762</v>
      </c>
      <c r="D42" s="1">
        <f t="shared" ref="D42:H42" si="34">D35*D41</f>
        <v>464.23076923076917</v>
      </c>
      <c r="E42" s="1">
        <f t="shared" si="34"/>
        <v>470.76923076923077</v>
      </c>
      <c r="F42" s="1">
        <f t="shared" si="34"/>
        <v>451.15384615384619</v>
      </c>
      <c r="G42" s="1">
        <f t="shared" si="34"/>
        <v>431.53846153846155</v>
      </c>
      <c r="H42" s="1">
        <f t="shared" si="34"/>
        <v>425</v>
      </c>
      <c r="I42" s="1">
        <f t="shared" ref="I42" si="35">I35*I41</f>
        <v>431.53846153846155</v>
      </c>
      <c r="J42" s="1">
        <f t="shared" ref="J42" si="36">J35*J41</f>
        <v>438.07692307692309</v>
      </c>
      <c r="K42" s="1">
        <f t="shared" ref="K42" si="37">K35*K41</f>
        <v>431.53846153846155</v>
      </c>
      <c r="L42" s="1">
        <f t="shared" ref="L42" si="38">L35*L41</f>
        <v>418.46153846153851</v>
      </c>
    </row>
    <row r="43" spans="2:12">
      <c r="D43" s="1"/>
      <c r="E43" s="1"/>
      <c r="F43" s="1"/>
      <c r="G43" s="1"/>
      <c r="H43" s="1"/>
      <c r="I43" s="1"/>
      <c r="J43" s="1"/>
      <c r="K43" s="1"/>
      <c r="L43" s="1"/>
    </row>
    <row r="44" spans="2:12">
      <c r="B44" s="1" t="s">
        <v>22</v>
      </c>
      <c r="C44" s="2">
        <f t="shared" ref="C44:L44" si="39">C18+C19+C16</f>
        <v>349.99999999999989</v>
      </c>
      <c r="D44" s="2">
        <f t="shared" si="39"/>
        <v>354.99999999999989</v>
      </c>
      <c r="E44" s="2">
        <f t="shared" si="39"/>
        <v>360</v>
      </c>
      <c r="F44" s="2">
        <f t="shared" si="39"/>
        <v>344.99999999999989</v>
      </c>
      <c r="G44" s="2">
        <f t="shared" si="39"/>
        <v>329.99999999999989</v>
      </c>
      <c r="H44" s="2">
        <f t="shared" si="39"/>
        <v>324.99999999999994</v>
      </c>
      <c r="I44" s="2">
        <f t="shared" si="39"/>
        <v>329.99999999999989</v>
      </c>
      <c r="J44" s="2">
        <f t="shared" si="39"/>
        <v>334.99999999999989</v>
      </c>
      <c r="K44" s="2">
        <f t="shared" si="39"/>
        <v>329.99999999999989</v>
      </c>
      <c r="L44" s="2">
        <f t="shared" si="39"/>
        <v>320.00000000000006</v>
      </c>
    </row>
    <row r="45" spans="2:12">
      <c r="B45" s="1" t="s">
        <v>23</v>
      </c>
      <c r="C45" s="2">
        <f>C13+C14+C15</f>
        <v>350</v>
      </c>
      <c r="D45" s="2">
        <f t="shared" ref="D45:L45" si="40">D13+D14+D15</f>
        <v>355</v>
      </c>
      <c r="E45" s="2">
        <f t="shared" si="40"/>
        <v>360</v>
      </c>
      <c r="F45" s="2">
        <f t="shared" si="40"/>
        <v>345</v>
      </c>
      <c r="G45" s="2">
        <f t="shared" si="40"/>
        <v>330</v>
      </c>
      <c r="H45" s="2">
        <f t="shared" si="40"/>
        <v>325</v>
      </c>
      <c r="I45" s="2">
        <f t="shared" si="40"/>
        <v>330</v>
      </c>
      <c r="J45" s="2">
        <f t="shared" si="40"/>
        <v>335</v>
      </c>
      <c r="K45" s="2">
        <f t="shared" si="40"/>
        <v>330</v>
      </c>
      <c r="L45" s="2">
        <f t="shared" si="40"/>
        <v>320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57"/>
  <sheetViews>
    <sheetView topLeftCell="A19" workbookViewId="0">
      <selection activeCell="C16" sqref="C16"/>
    </sheetView>
  </sheetViews>
  <sheetFormatPr defaultRowHeight="14.3"/>
  <cols>
    <col min="1" max="1" width="24.125" customWidth="1"/>
    <col min="2" max="2" width="11.375" style="1" customWidth="1"/>
    <col min="3" max="3" width="9.625" style="1" bestFit="1" customWidth="1"/>
    <col min="14" max="14" width="15.125" customWidth="1"/>
  </cols>
  <sheetData>
    <row r="3" spans="1:12">
      <c r="C3" s="1" t="s">
        <v>27</v>
      </c>
      <c r="D3" t="s">
        <v>28</v>
      </c>
      <c r="E3" s="1" t="s">
        <v>29</v>
      </c>
      <c r="F3" t="s">
        <v>30</v>
      </c>
      <c r="G3" s="1" t="s">
        <v>31</v>
      </c>
      <c r="H3" t="s">
        <v>32</v>
      </c>
      <c r="I3" s="1" t="s">
        <v>53</v>
      </c>
      <c r="J3" t="s">
        <v>54</v>
      </c>
      <c r="K3" s="1" t="s">
        <v>55</v>
      </c>
      <c r="L3" t="s">
        <v>56</v>
      </c>
    </row>
    <row r="4" spans="1:12">
      <c r="A4" t="s">
        <v>50</v>
      </c>
      <c r="B4" s="1" t="s">
        <v>1</v>
      </c>
      <c r="C4" s="2">
        <f>C29</f>
        <v>2.5844155844155812</v>
      </c>
      <c r="D4" s="2">
        <f t="shared" ref="D4:H4" si="0">D29</f>
        <v>3.4050632911392595</v>
      </c>
      <c r="E4" s="2">
        <f t="shared" si="0"/>
        <v>2.4133333333333384</v>
      </c>
      <c r="F4" s="2">
        <f t="shared" si="0"/>
        <v>1.5205479452054851</v>
      </c>
      <c r="G4" s="2">
        <f t="shared" si="0"/>
        <v>9.5890410958909725E-2</v>
      </c>
      <c r="H4" s="2">
        <f t="shared" si="0"/>
        <v>-1.5405405405405235</v>
      </c>
      <c r="I4" s="2">
        <f t="shared" ref="I4:L4" si="1">I29</f>
        <v>-1.2631578947368338</v>
      </c>
      <c r="J4" s="2">
        <f t="shared" si="1"/>
        <v>-1.202531645569602</v>
      </c>
      <c r="K4" s="2">
        <f t="shared" si="1"/>
        <v>-0.51219512195122074</v>
      </c>
      <c r="L4" s="2">
        <f t="shared" si="1"/>
        <v>-0.28571428571428031</v>
      </c>
    </row>
    <row r="5" spans="1:12">
      <c r="A5" t="s">
        <v>51</v>
      </c>
      <c r="B5" s="1" t="s">
        <v>0</v>
      </c>
      <c r="C5" s="2">
        <f>C27</f>
        <v>-1.4935064935064934</v>
      </c>
      <c r="D5" s="2">
        <f t="shared" ref="D5:H5" si="2">D27</f>
        <v>-1.8354430379746818</v>
      </c>
      <c r="E5" s="2">
        <f t="shared" si="2"/>
        <v>-1.1333333333333311</v>
      </c>
      <c r="F5" s="2">
        <f t="shared" si="2"/>
        <v>-4.1095890410958125E-2</v>
      </c>
      <c r="G5" s="2">
        <f t="shared" si="2"/>
        <v>2.0958904109589049</v>
      </c>
      <c r="H5" s="2">
        <f t="shared" si="2"/>
        <v>3.9729729729729759</v>
      </c>
      <c r="I5" s="2">
        <f t="shared" ref="I5:L5" si="3">I27</f>
        <v>4.157894736842108</v>
      </c>
      <c r="J5" s="2">
        <f t="shared" si="3"/>
        <v>4.0886075949367111</v>
      </c>
      <c r="K5" s="2">
        <f t="shared" si="3"/>
        <v>3.3902439024390283</v>
      </c>
      <c r="L5" s="2">
        <f t="shared" si="3"/>
        <v>2.9523809523809552</v>
      </c>
    </row>
    <row r="6" spans="1:12">
      <c r="A6" t="s">
        <v>52</v>
      </c>
      <c r="B6" s="1" t="s">
        <v>4</v>
      </c>
      <c r="C6" s="2">
        <f>C28</f>
        <v>-1.0909090909090895</v>
      </c>
      <c r="D6" s="2">
        <f t="shared" ref="D6:H6" si="4">D28</f>
        <v>-1.5696202531645549</v>
      </c>
      <c r="E6" s="2">
        <f t="shared" si="4"/>
        <v>-1.2799999999999996</v>
      </c>
      <c r="F6" s="2">
        <f t="shared" si="4"/>
        <v>-1.4794520547945209</v>
      </c>
      <c r="G6" s="2">
        <f t="shared" si="4"/>
        <v>-2.1917808219178085</v>
      </c>
      <c r="H6" s="2">
        <f t="shared" si="4"/>
        <v>-2.4324324324324307</v>
      </c>
      <c r="I6" s="2">
        <f t="shared" ref="I6:L6" si="5">I28</f>
        <v>-2.8947368421052642</v>
      </c>
      <c r="J6" s="2">
        <f t="shared" si="5"/>
        <v>-2.8860759493670867</v>
      </c>
      <c r="K6" s="2">
        <f t="shared" si="5"/>
        <v>-2.8780487804878034</v>
      </c>
      <c r="L6" s="2">
        <f t="shared" si="5"/>
        <v>-2.6666666666666679</v>
      </c>
    </row>
    <row r="7" spans="1:12">
      <c r="A7" t="s">
        <v>3</v>
      </c>
      <c r="C7" s="10">
        <f>SUM(C4:C6)</f>
        <v>-1.7763568394002505E-15</v>
      </c>
      <c r="D7" s="10">
        <f t="shared" ref="D7:H7" si="6">SUM(D4:D6)</f>
        <v>2.2870594307278225E-14</v>
      </c>
      <c r="E7" s="10">
        <f t="shared" si="6"/>
        <v>7.7715611723760958E-15</v>
      </c>
      <c r="F7" s="10">
        <f t="shared" si="6"/>
        <v>5.9952043329758453E-15</v>
      </c>
      <c r="G7" s="10">
        <f t="shared" si="6"/>
        <v>6.2172489379008766E-15</v>
      </c>
      <c r="H7" s="10">
        <f t="shared" si="6"/>
        <v>2.1760371282653068E-14</v>
      </c>
      <c r="I7" s="10">
        <f t="shared" ref="I7" si="7">SUM(I4:I6)</f>
        <v>1.021405182655144E-14</v>
      </c>
      <c r="J7" s="10">
        <f t="shared" ref="J7" si="8">SUM(J4:J6)</f>
        <v>2.2648549702353193E-14</v>
      </c>
      <c r="K7" s="10">
        <f t="shared" ref="K7" si="9">SUM(K4:K6)</f>
        <v>3.9968028886505635E-15</v>
      </c>
      <c r="L7" s="10">
        <f t="shared" ref="L7" si="10">SUM(L4:L6)</f>
        <v>7.1054273576010019E-15</v>
      </c>
    </row>
    <row r="9" spans="1:12">
      <c r="C9" s="1" t="s">
        <v>49</v>
      </c>
    </row>
    <row r="10" spans="1:12">
      <c r="C10" s="1" t="s">
        <v>27</v>
      </c>
      <c r="D10" t="s">
        <v>28</v>
      </c>
      <c r="E10" s="1" t="s">
        <v>29</v>
      </c>
      <c r="F10" t="s">
        <v>30</v>
      </c>
      <c r="G10" s="1" t="s">
        <v>31</v>
      </c>
      <c r="H10" t="s">
        <v>32</v>
      </c>
      <c r="I10" s="1" t="s">
        <v>53</v>
      </c>
      <c r="J10" t="s">
        <v>54</v>
      </c>
      <c r="K10" s="1" t="s">
        <v>55</v>
      </c>
      <c r="L10" t="s">
        <v>56</v>
      </c>
    </row>
    <row r="11" spans="1:12">
      <c r="A11" s="8" t="s">
        <v>37</v>
      </c>
      <c r="B11" s="14" t="s">
        <v>24</v>
      </c>
      <c r="C11" s="7">
        <f t="shared" ref="C11:L11" si="11">C40*SUM(C13:C15)</f>
        <v>740.38461538461536</v>
      </c>
      <c r="D11" s="7">
        <f t="shared" si="11"/>
        <v>759.61538461538453</v>
      </c>
      <c r="E11" s="7">
        <f t="shared" si="11"/>
        <v>721.15384615384608</v>
      </c>
      <c r="F11" s="7">
        <f t="shared" si="11"/>
        <v>701.92307692307691</v>
      </c>
      <c r="G11" s="7">
        <f t="shared" si="11"/>
        <v>701.92307692307691</v>
      </c>
      <c r="H11" s="7">
        <f t="shared" si="11"/>
        <v>711.53846153846143</v>
      </c>
      <c r="I11" s="7">
        <f t="shared" si="11"/>
        <v>730.76923076923072</v>
      </c>
      <c r="J11" s="7">
        <f t="shared" si="11"/>
        <v>759.61538461538453</v>
      </c>
      <c r="K11" s="7">
        <f t="shared" si="11"/>
        <v>788.46153846153834</v>
      </c>
      <c r="L11" s="7">
        <f t="shared" si="11"/>
        <v>807.69230769230762</v>
      </c>
    </row>
    <row r="12" spans="1:12">
      <c r="A12" s="8" t="s">
        <v>38</v>
      </c>
      <c r="B12" s="14" t="s">
        <v>10</v>
      </c>
      <c r="C12" s="7">
        <f t="shared" ref="C12:L12" si="12">C37*(1-C39)*C11</f>
        <v>503.46153846153845</v>
      </c>
      <c r="D12" s="7">
        <f t="shared" si="12"/>
        <v>516.53846153846155</v>
      </c>
      <c r="E12" s="7">
        <f t="shared" si="12"/>
        <v>490.38461538461536</v>
      </c>
      <c r="F12" s="7">
        <f t="shared" si="12"/>
        <v>477.30769230769232</v>
      </c>
      <c r="G12" s="7">
        <f t="shared" si="12"/>
        <v>477.30769230769232</v>
      </c>
      <c r="H12" s="7">
        <f t="shared" si="12"/>
        <v>483.84615384615381</v>
      </c>
      <c r="I12" s="7">
        <f t="shared" si="12"/>
        <v>496.92307692307691</v>
      </c>
      <c r="J12" s="7">
        <f t="shared" si="12"/>
        <v>516.53846153846155</v>
      </c>
      <c r="K12" s="7">
        <f t="shared" si="12"/>
        <v>536.15384615384608</v>
      </c>
      <c r="L12" s="7">
        <f t="shared" si="12"/>
        <v>549.23076923076917</v>
      </c>
    </row>
    <row r="13" spans="1:12">
      <c r="A13" s="8" t="s">
        <v>39</v>
      </c>
      <c r="B13" s="14" t="s">
        <v>6</v>
      </c>
      <c r="C13" s="7">
        <v>145</v>
      </c>
      <c r="D13" s="7">
        <v>155</v>
      </c>
      <c r="E13" s="7">
        <v>140</v>
      </c>
      <c r="F13" s="7">
        <v>130</v>
      </c>
      <c r="G13" s="7">
        <v>120</v>
      </c>
      <c r="H13" s="7">
        <v>110</v>
      </c>
      <c r="I13" s="7">
        <v>115</v>
      </c>
      <c r="J13" s="7">
        <v>120</v>
      </c>
      <c r="K13" s="7">
        <v>130</v>
      </c>
      <c r="L13" s="7">
        <v>135</v>
      </c>
    </row>
    <row r="14" spans="1:12">
      <c r="A14" s="8" t="s">
        <v>40</v>
      </c>
      <c r="B14" s="14" t="s">
        <v>7</v>
      </c>
      <c r="C14" s="7">
        <v>100</v>
      </c>
      <c r="D14" s="7">
        <v>100</v>
      </c>
      <c r="E14" s="7">
        <v>100</v>
      </c>
      <c r="F14" s="7">
        <v>105</v>
      </c>
      <c r="G14" s="7">
        <v>120</v>
      </c>
      <c r="H14" s="7">
        <v>135</v>
      </c>
      <c r="I14" s="7">
        <v>140</v>
      </c>
      <c r="J14" s="7">
        <v>145</v>
      </c>
      <c r="K14" s="7">
        <v>145</v>
      </c>
      <c r="L14" s="7">
        <v>145</v>
      </c>
    </row>
    <row r="15" spans="1:12">
      <c r="A15" s="8" t="s">
        <v>41</v>
      </c>
      <c r="B15" s="14" t="s">
        <v>8</v>
      </c>
      <c r="C15" s="7">
        <v>140</v>
      </c>
      <c r="D15" s="7">
        <v>140</v>
      </c>
      <c r="E15" s="7">
        <v>135</v>
      </c>
      <c r="F15" s="7">
        <v>130</v>
      </c>
      <c r="G15" s="7">
        <v>125</v>
      </c>
      <c r="H15" s="7">
        <v>125</v>
      </c>
      <c r="I15" s="7">
        <v>125</v>
      </c>
      <c r="J15" s="7">
        <v>130</v>
      </c>
      <c r="K15" s="7">
        <v>135</v>
      </c>
      <c r="L15" s="7">
        <v>140</v>
      </c>
    </row>
    <row r="16" spans="1:12">
      <c r="A16" s="8" t="s">
        <v>42</v>
      </c>
      <c r="B16" s="14" t="s">
        <v>9</v>
      </c>
      <c r="C16" s="7">
        <f t="shared" ref="C16:L16" si="13">C38*C11</f>
        <v>148.07692307692307</v>
      </c>
      <c r="D16" s="7">
        <f t="shared" si="13"/>
        <v>151.92307692307691</v>
      </c>
      <c r="E16" s="7">
        <f t="shared" si="13"/>
        <v>144.23076923076923</v>
      </c>
      <c r="F16" s="7">
        <f t="shared" si="13"/>
        <v>140.38461538461539</v>
      </c>
      <c r="G16" s="7">
        <f t="shared" si="13"/>
        <v>140.38461538461539</v>
      </c>
      <c r="H16" s="7">
        <f t="shared" si="13"/>
        <v>142.30769230769229</v>
      </c>
      <c r="I16" s="7">
        <f t="shared" si="13"/>
        <v>146.15384615384616</v>
      </c>
      <c r="J16" s="7">
        <f t="shared" si="13"/>
        <v>151.92307692307691</v>
      </c>
      <c r="K16" s="7">
        <f t="shared" si="13"/>
        <v>157.69230769230768</v>
      </c>
      <c r="L16" s="7">
        <f t="shared" si="13"/>
        <v>161.53846153846155</v>
      </c>
    </row>
    <row r="17" spans="1:12">
      <c r="A17" s="8"/>
      <c r="B17" s="14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>
      <c r="A18" s="8" t="s">
        <v>43</v>
      </c>
      <c r="B18" s="14" t="s">
        <v>16</v>
      </c>
      <c r="C18" s="7">
        <f t="shared" ref="C18:L18" si="14">(1-C39)*C11-C12</f>
        <v>125.86538461538464</v>
      </c>
      <c r="D18" s="7">
        <f t="shared" si="14"/>
        <v>129.13461538461524</v>
      </c>
      <c r="E18" s="7">
        <f t="shared" si="14"/>
        <v>122.59615384615381</v>
      </c>
      <c r="F18" s="7">
        <f t="shared" si="14"/>
        <v>119.32692307692304</v>
      </c>
      <c r="G18" s="7">
        <f t="shared" si="14"/>
        <v>119.32692307692304</v>
      </c>
      <c r="H18" s="7">
        <f t="shared" si="14"/>
        <v>120.96153846153834</v>
      </c>
      <c r="I18" s="7">
        <f t="shared" si="14"/>
        <v>124.23076923076917</v>
      </c>
      <c r="J18" s="7">
        <f t="shared" si="14"/>
        <v>129.13461538461524</v>
      </c>
      <c r="K18" s="7">
        <f t="shared" si="14"/>
        <v>134.03846153846155</v>
      </c>
      <c r="L18" s="7">
        <f t="shared" si="14"/>
        <v>137.30769230769226</v>
      </c>
    </row>
    <row r="19" spans="1:12">
      <c r="A19" s="8" t="s">
        <v>44</v>
      </c>
      <c r="B19" s="14" t="s">
        <v>17</v>
      </c>
      <c r="C19" s="7">
        <f t="shared" ref="C19:L19" si="15">C39*C11</f>
        <v>111.05769230769231</v>
      </c>
      <c r="D19" s="7">
        <f t="shared" si="15"/>
        <v>113.94230769230768</v>
      </c>
      <c r="E19" s="7">
        <f t="shared" si="15"/>
        <v>108.17307692307691</v>
      </c>
      <c r="F19" s="7">
        <f t="shared" si="15"/>
        <v>105.28846153846153</v>
      </c>
      <c r="G19" s="7">
        <f t="shared" si="15"/>
        <v>105.28846153846153</v>
      </c>
      <c r="H19" s="7">
        <f t="shared" si="15"/>
        <v>106.73076923076921</v>
      </c>
      <c r="I19" s="7">
        <f t="shared" si="15"/>
        <v>109.6153846153846</v>
      </c>
      <c r="J19" s="7">
        <f t="shared" si="15"/>
        <v>113.94230769230768</v>
      </c>
      <c r="K19" s="7">
        <f t="shared" si="15"/>
        <v>118.26923076923075</v>
      </c>
      <c r="L19" s="7">
        <f t="shared" si="15"/>
        <v>121.15384615384613</v>
      </c>
    </row>
    <row r="20" spans="1:12">
      <c r="A20" s="1"/>
      <c r="B20" s="14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>
      <c r="A21" s="8" t="s">
        <v>26</v>
      </c>
      <c r="B21" s="14" t="s">
        <v>5</v>
      </c>
      <c r="C21" s="7"/>
      <c r="D21" s="10">
        <f t="shared" ref="D21:L21" si="16">100*((D11-C11)/C11)</f>
        <v>2.5974025974025894</v>
      </c>
      <c r="E21" s="10">
        <f t="shared" si="16"/>
        <v>-5.0632911392405058</v>
      </c>
      <c r="F21" s="10">
        <f t="shared" si="16"/>
        <v>-2.6666666666666585</v>
      </c>
      <c r="G21" s="10">
        <f t="shared" si="16"/>
        <v>0</v>
      </c>
      <c r="H21" s="10">
        <f t="shared" si="16"/>
        <v>1.3698630136986178</v>
      </c>
      <c r="I21" s="10">
        <f t="shared" si="16"/>
        <v>2.7027027027027106</v>
      </c>
      <c r="J21" s="10">
        <f t="shared" si="16"/>
        <v>3.9473684210526274</v>
      </c>
      <c r="K21" s="10">
        <f t="shared" si="16"/>
        <v>3.7974683544303756</v>
      </c>
      <c r="L21" s="10">
        <f t="shared" si="16"/>
        <v>2.4390243902439095</v>
      </c>
    </row>
    <row r="22" spans="1:12">
      <c r="A22" s="8" t="s">
        <v>60</v>
      </c>
      <c r="B22" s="14"/>
      <c r="C22" s="7"/>
      <c r="D22" s="10">
        <f>100*((D13+D12)-(C13+C12))/(C13+C12)</f>
        <v>3.5587188612099672</v>
      </c>
      <c r="E22" s="10">
        <f t="shared" ref="E22:L22" si="17">100*((E13+E12)-(D13+D12))/(D13+D12)</f>
        <v>-6.1282932416953084</v>
      </c>
      <c r="F22" s="10">
        <f t="shared" si="17"/>
        <v>-3.6607687614398872</v>
      </c>
      <c r="G22" s="10">
        <f t="shared" si="17"/>
        <v>-1.6466117796073463</v>
      </c>
      <c r="H22" s="10">
        <f t="shared" si="17"/>
        <v>-0.57952350289763499</v>
      </c>
      <c r="I22" s="10">
        <f t="shared" si="17"/>
        <v>3.0440414507772053</v>
      </c>
      <c r="J22" s="10">
        <f t="shared" si="17"/>
        <v>4.0226272784412362</v>
      </c>
      <c r="K22" s="10">
        <f t="shared" si="17"/>
        <v>4.6525679758308023</v>
      </c>
      <c r="L22" s="10">
        <f t="shared" si="17"/>
        <v>2.7136258660508115</v>
      </c>
    </row>
    <row r="23" spans="1:12">
      <c r="A23" s="8" t="s">
        <v>61</v>
      </c>
      <c r="B23" s="14"/>
      <c r="C23" s="7"/>
      <c r="D23" s="10">
        <f>100*((D14-C14)/C14)</f>
        <v>0</v>
      </c>
      <c r="E23" s="10">
        <f t="shared" ref="E23:L23" si="18">100*((E14-D14)/D14)</f>
        <v>0</v>
      </c>
      <c r="F23" s="10">
        <f t="shared" si="18"/>
        <v>5</v>
      </c>
      <c r="G23" s="10">
        <f t="shared" si="18"/>
        <v>14.285714285714285</v>
      </c>
      <c r="H23" s="10">
        <f t="shared" si="18"/>
        <v>12.5</v>
      </c>
      <c r="I23" s="10">
        <f t="shared" si="18"/>
        <v>3.7037037037037033</v>
      </c>
      <c r="J23" s="10">
        <f t="shared" si="18"/>
        <v>3.5714285714285712</v>
      </c>
      <c r="K23" s="10">
        <f t="shared" si="18"/>
        <v>0</v>
      </c>
      <c r="L23" s="10">
        <f t="shared" si="18"/>
        <v>0</v>
      </c>
    </row>
    <row r="24" spans="1:12">
      <c r="A24" s="8" t="s">
        <v>33</v>
      </c>
      <c r="B24" s="14" t="s">
        <v>46</v>
      </c>
      <c r="C24" s="7"/>
      <c r="D24" s="10">
        <f t="shared" ref="D24:L24" si="19">100*((D15-C15)/C15)</f>
        <v>0</v>
      </c>
      <c r="E24" s="10">
        <f t="shared" si="19"/>
        <v>-3.5714285714285712</v>
      </c>
      <c r="F24" s="10">
        <f t="shared" si="19"/>
        <v>-3.7037037037037033</v>
      </c>
      <c r="G24" s="10">
        <f t="shared" si="19"/>
        <v>-3.8461538461538463</v>
      </c>
      <c r="H24" s="10">
        <f t="shared" si="19"/>
        <v>0</v>
      </c>
      <c r="I24" s="10">
        <f t="shared" si="19"/>
        <v>0</v>
      </c>
      <c r="J24" s="10">
        <f t="shared" si="19"/>
        <v>4</v>
      </c>
      <c r="K24" s="10">
        <f t="shared" si="19"/>
        <v>3.8461538461538463</v>
      </c>
      <c r="L24" s="10">
        <f t="shared" si="19"/>
        <v>3.7037037037037033</v>
      </c>
    </row>
    <row r="25" spans="1:12">
      <c r="A25" s="8" t="s">
        <v>34</v>
      </c>
      <c r="B25" s="14" t="s">
        <v>45</v>
      </c>
      <c r="C25" s="7"/>
      <c r="D25" s="10">
        <f t="shared" ref="D25:L25" si="20">100*((D14-C14)/C14)</f>
        <v>0</v>
      </c>
      <c r="E25" s="10">
        <f t="shared" si="20"/>
        <v>0</v>
      </c>
      <c r="F25" s="10">
        <f t="shared" si="20"/>
        <v>5</v>
      </c>
      <c r="G25" s="10">
        <f t="shared" si="20"/>
        <v>14.285714285714285</v>
      </c>
      <c r="H25" s="10">
        <f t="shared" si="20"/>
        <v>12.5</v>
      </c>
      <c r="I25" s="10">
        <f t="shared" si="20"/>
        <v>3.7037037037037033</v>
      </c>
      <c r="J25" s="10">
        <f t="shared" si="20"/>
        <v>3.5714285714285712</v>
      </c>
      <c r="K25" s="10">
        <f t="shared" si="20"/>
        <v>0</v>
      </c>
      <c r="L25" s="10">
        <f t="shared" si="20"/>
        <v>0</v>
      </c>
    </row>
    <row r="26" spans="1:12"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</row>
    <row r="27" spans="1:12">
      <c r="A27" s="8" t="s">
        <v>47</v>
      </c>
      <c r="B27" s="14" t="s">
        <v>18</v>
      </c>
      <c r="C27" s="10">
        <f t="shared" ref="C27:L27" si="21">100*(C32/C11)</f>
        <v>-1.4935064935064934</v>
      </c>
      <c r="D27" s="10">
        <f t="shared" si="21"/>
        <v>-1.8354430379746818</v>
      </c>
      <c r="E27" s="10">
        <f t="shared" si="21"/>
        <v>-1.1333333333333311</v>
      </c>
      <c r="F27" s="10">
        <f t="shared" si="21"/>
        <v>-4.1095890410958125E-2</v>
      </c>
      <c r="G27" s="10">
        <f t="shared" si="21"/>
        <v>2.0958904109589049</v>
      </c>
      <c r="H27" s="17">
        <f t="shared" si="21"/>
        <v>3.9729729729729759</v>
      </c>
      <c r="I27" s="17">
        <f t="shared" si="21"/>
        <v>4.157894736842108</v>
      </c>
      <c r="J27" s="17">
        <f t="shared" si="21"/>
        <v>4.0886075949367111</v>
      </c>
      <c r="K27" s="17">
        <f t="shared" si="21"/>
        <v>3.3902439024390283</v>
      </c>
      <c r="L27" s="10">
        <f t="shared" si="21"/>
        <v>2.9523809523809552</v>
      </c>
    </row>
    <row r="28" spans="1:12">
      <c r="A28" s="8" t="s">
        <v>2</v>
      </c>
      <c r="B28" s="14" t="s">
        <v>19</v>
      </c>
      <c r="C28" s="10">
        <f t="shared" ref="C28:L28" si="22">100*(C33/C11)</f>
        <v>-1.0909090909090895</v>
      </c>
      <c r="D28" s="10">
        <f t="shared" si="22"/>
        <v>-1.5696202531645549</v>
      </c>
      <c r="E28" s="10">
        <f t="shared" si="22"/>
        <v>-1.2799999999999996</v>
      </c>
      <c r="F28" s="10">
        <f t="shared" si="22"/>
        <v>-1.4794520547945209</v>
      </c>
      <c r="G28" s="10">
        <f t="shared" si="22"/>
        <v>-2.1917808219178085</v>
      </c>
      <c r="H28" s="10">
        <f t="shared" si="22"/>
        <v>-2.4324324324324307</v>
      </c>
      <c r="I28" s="10">
        <f t="shared" si="22"/>
        <v>-2.8947368421052642</v>
      </c>
      <c r="J28" s="10">
        <f t="shared" si="22"/>
        <v>-2.8860759493670867</v>
      </c>
      <c r="K28" s="10">
        <f t="shared" si="22"/>
        <v>-2.8780487804878034</v>
      </c>
      <c r="L28" s="10">
        <f t="shared" si="22"/>
        <v>-2.6666666666666679</v>
      </c>
    </row>
    <row r="29" spans="1:12">
      <c r="A29" s="8" t="s">
        <v>48</v>
      </c>
      <c r="B29" s="14" t="s">
        <v>20</v>
      </c>
      <c r="C29" s="10">
        <f t="shared" ref="C29:L29" si="23">100*C34/C11</f>
        <v>2.5844155844155812</v>
      </c>
      <c r="D29" s="10">
        <f t="shared" si="23"/>
        <v>3.4050632911392595</v>
      </c>
      <c r="E29" s="10">
        <f t="shared" si="23"/>
        <v>2.4133333333333384</v>
      </c>
      <c r="F29" s="10">
        <f t="shared" si="23"/>
        <v>1.5205479452054851</v>
      </c>
      <c r="G29" s="10">
        <f t="shared" si="23"/>
        <v>9.5890410958909725E-2</v>
      </c>
      <c r="H29" s="10">
        <f t="shared" si="23"/>
        <v>-1.5405405405405235</v>
      </c>
      <c r="I29" s="10">
        <f t="shared" si="23"/>
        <v>-1.2631578947368338</v>
      </c>
      <c r="J29" s="10">
        <f t="shared" si="23"/>
        <v>-1.202531645569602</v>
      </c>
      <c r="K29" s="10">
        <f t="shared" si="23"/>
        <v>-0.51219512195122074</v>
      </c>
      <c r="L29" s="10">
        <f t="shared" si="23"/>
        <v>-0.28571428571428031</v>
      </c>
    </row>
    <row r="30" spans="1:12">
      <c r="B30" s="9" t="s">
        <v>21</v>
      </c>
      <c r="C30" s="7">
        <f>SUM(C27:C29)</f>
        <v>0</v>
      </c>
      <c r="D30" s="7">
        <f t="shared" ref="D30:L30" si="24">SUM(D27:D29)</f>
        <v>2.3092638912203256E-14</v>
      </c>
      <c r="E30" s="7">
        <f t="shared" si="24"/>
        <v>7.9936057773011271E-15</v>
      </c>
      <c r="F30" s="7">
        <f t="shared" si="24"/>
        <v>5.9952043329758453E-15</v>
      </c>
      <c r="G30" s="7">
        <f t="shared" si="24"/>
        <v>6.1201044232461754E-15</v>
      </c>
      <c r="H30" s="7">
        <f t="shared" si="24"/>
        <v>2.1760371282653068E-14</v>
      </c>
      <c r="I30" s="7">
        <f t="shared" si="24"/>
        <v>9.9920072216264089E-15</v>
      </c>
      <c r="J30" s="7">
        <f t="shared" si="24"/>
        <v>2.2426505097428162E-14</v>
      </c>
      <c r="K30" s="7">
        <f t="shared" si="24"/>
        <v>4.1078251911130792E-15</v>
      </c>
      <c r="L30" s="7">
        <f t="shared" si="24"/>
        <v>7.049916206369744E-15</v>
      </c>
    </row>
    <row r="31" spans="1:12"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B32" s="1" t="s">
        <v>13</v>
      </c>
      <c r="C32" s="3">
        <f t="shared" ref="C32:L32" si="25">C14-C19</f>
        <v>-11.057692307692307</v>
      </c>
      <c r="D32" s="3">
        <f t="shared" si="25"/>
        <v>-13.942307692307679</v>
      </c>
      <c r="E32" s="3">
        <f t="shared" si="25"/>
        <v>-8.1730769230769056</v>
      </c>
      <c r="F32" s="3">
        <f t="shared" si="25"/>
        <v>-0.288461538461533</v>
      </c>
      <c r="G32" s="3">
        <f t="shared" si="25"/>
        <v>14.711538461538467</v>
      </c>
      <c r="H32" s="3">
        <f t="shared" si="25"/>
        <v>28.269230769230788</v>
      </c>
      <c r="I32" s="3">
        <f t="shared" si="25"/>
        <v>30.384615384615401</v>
      </c>
      <c r="J32" s="3">
        <f t="shared" si="25"/>
        <v>31.057692307692321</v>
      </c>
      <c r="K32" s="3">
        <f t="shared" si="25"/>
        <v>26.730769230769255</v>
      </c>
      <c r="L32" s="3">
        <f t="shared" si="25"/>
        <v>23.846153846153868</v>
      </c>
    </row>
    <row r="33" spans="1:12">
      <c r="B33" s="1" t="s">
        <v>14</v>
      </c>
      <c r="C33" s="3">
        <f t="shared" ref="C33:L33" si="26">C15-C16</f>
        <v>-8.076923076923066</v>
      </c>
      <c r="D33" s="3">
        <f t="shared" si="26"/>
        <v>-11.923076923076906</v>
      </c>
      <c r="E33" s="3">
        <f t="shared" si="26"/>
        <v>-9.2307692307692264</v>
      </c>
      <c r="F33" s="3">
        <f t="shared" si="26"/>
        <v>-10.384615384615387</v>
      </c>
      <c r="G33" s="3">
        <f t="shared" si="26"/>
        <v>-15.384615384615387</v>
      </c>
      <c r="H33" s="3">
        <f t="shared" si="26"/>
        <v>-17.307692307692292</v>
      </c>
      <c r="I33" s="3">
        <f t="shared" si="26"/>
        <v>-21.15384615384616</v>
      </c>
      <c r="J33" s="3">
        <f t="shared" si="26"/>
        <v>-21.923076923076906</v>
      </c>
      <c r="K33" s="3">
        <f t="shared" si="26"/>
        <v>-22.692307692307679</v>
      </c>
      <c r="L33" s="3">
        <f t="shared" si="26"/>
        <v>-21.538461538461547</v>
      </c>
    </row>
    <row r="34" spans="1:12">
      <c r="B34" s="1" t="s">
        <v>15</v>
      </c>
      <c r="C34" s="3">
        <f t="shared" ref="C34:L34" si="27">C13-C18</f>
        <v>19.134615384615358</v>
      </c>
      <c r="D34" s="3">
        <f t="shared" si="27"/>
        <v>25.865384615384755</v>
      </c>
      <c r="E34" s="3">
        <f t="shared" si="27"/>
        <v>17.403846153846189</v>
      </c>
      <c r="F34" s="3">
        <f t="shared" si="27"/>
        <v>10.673076923076962</v>
      </c>
      <c r="G34" s="3">
        <f t="shared" si="27"/>
        <v>0.67307692307696243</v>
      </c>
      <c r="H34" s="3">
        <f t="shared" si="27"/>
        <v>-10.961538461538339</v>
      </c>
      <c r="I34" s="3">
        <f t="shared" si="27"/>
        <v>-9.2307692307691696</v>
      </c>
      <c r="J34" s="3">
        <f t="shared" si="27"/>
        <v>-9.1346153846152447</v>
      </c>
      <c r="K34" s="3">
        <f t="shared" si="27"/>
        <v>-4.0384615384615472</v>
      </c>
      <c r="L34" s="3">
        <f t="shared" si="27"/>
        <v>-2.307692307692264</v>
      </c>
    </row>
    <row r="35" spans="1:12">
      <c r="B35" s="9" t="s">
        <v>21</v>
      </c>
      <c r="C35" s="7">
        <f>SUM(C32:C34)</f>
        <v>0</v>
      </c>
      <c r="D35" s="7">
        <f t="shared" ref="D35:L35" si="28">SUM(D32:D34)</f>
        <v>1.7053025658242404E-13</v>
      </c>
      <c r="E35" s="7">
        <f t="shared" si="28"/>
        <v>5.6843418860808015E-14</v>
      </c>
      <c r="F35" s="7">
        <f t="shared" si="28"/>
        <v>4.2632564145606011E-14</v>
      </c>
      <c r="G35" s="7">
        <f t="shared" si="28"/>
        <v>4.2632564145606011E-14</v>
      </c>
      <c r="H35" s="7">
        <f t="shared" si="28"/>
        <v>1.5631940186722204E-13</v>
      </c>
      <c r="I35" s="7">
        <f t="shared" si="28"/>
        <v>7.1054273576010019E-14</v>
      </c>
      <c r="J35" s="7">
        <f t="shared" si="28"/>
        <v>1.7053025658242404E-13</v>
      </c>
      <c r="K35" s="7">
        <f t="shared" si="28"/>
        <v>2.8421709430404007E-14</v>
      </c>
      <c r="L35" s="7">
        <f t="shared" si="28"/>
        <v>5.6843418860808015E-14</v>
      </c>
    </row>
    <row r="36" spans="1:12"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>
        <f>0.8*0.85</f>
        <v>0.68</v>
      </c>
      <c r="B37" s="1" t="s">
        <v>11</v>
      </c>
      <c r="C37" s="1">
        <v>0.8</v>
      </c>
      <c r="D37" s="1">
        <v>0.8</v>
      </c>
      <c r="E37" s="1">
        <v>0.8</v>
      </c>
      <c r="F37" s="1">
        <v>0.8</v>
      </c>
      <c r="G37" s="1">
        <v>0.8</v>
      </c>
      <c r="H37" s="1">
        <v>0.8</v>
      </c>
      <c r="I37" s="1">
        <v>0.8</v>
      </c>
      <c r="J37" s="1">
        <v>0.8</v>
      </c>
      <c r="K37" s="1">
        <v>0.8</v>
      </c>
      <c r="L37" s="1">
        <v>0.8</v>
      </c>
    </row>
    <row r="38" spans="1:12">
      <c r="B38" s="1" t="s">
        <v>12</v>
      </c>
      <c r="C38" s="1">
        <v>0.2</v>
      </c>
      <c r="D38" s="1">
        <v>0.2</v>
      </c>
      <c r="E38" s="1">
        <v>0.2</v>
      </c>
      <c r="F38" s="1">
        <v>0.2</v>
      </c>
      <c r="G38" s="1">
        <v>0.2</v>
      </c>
      <c r="H38" s="1">
        <v>0.2</v>
      </c>
      <c r="I38" s="1">
        <v>0.2</v>
      </c>
      <c r="J38" s="1">
        <v>0.2</v>
      </c>
      <c r="K38" s="1">
        <v>0.2</v>
      </c>
      <c r="L38" s="1">
        <v>0.2</v>
      </c>
    </row>
    <row r="39" spans="1:12">
      <c r="B39" s="1" t="s">
        <v>35</v>
      </c>
      <c r="C39" s="1">
        <v>0.15</v>
      </c>
      <c r="D39" s="1">
        <v>0.15</v>
      </c>
      <c r="E39" s="1">
        <v>0.15</v>
      </c>
      <c r="F39" s="1">
        <v>0.15</v>
      </c>
      <c r="G39" s="1">
        <v>0.15</v>
      </c>
      <c r="H39" s="1">
        <v>0.15</v>
      </c>
      <c r="I39" s="1">
        <v>0.15</v>
      </c>
      <c r="J39" s="1">
        <v>0.15</v>
      </c>
      <c r="K39" s="1">
        <v>0.15</v>
      </c>
      <c r="L39" s="1">
        <v>0.15</v>
      </c>
    </row>
    <row r="40" spans="1:12">
      <c r="B40" s="1" t="s">
        <v>36</v>
      </c>
      <c r="C40" s="2">
        <f>1/(1-C37*(1-C39)+C38)</f>
        <v>1.9230769230769229</v>
      </c>
      <c r="D40" s="2">
        <f t="shared" ref="D40:L40" si="29">1/(1-D37*(1-D39)+D38)</f>
        <v>1.9230769230769229</v>
      </c>
      <c r="E40" s="2">
        <f t="shared" si="29"/>
        <v>1.9230769230769229</v>
      </c>
      <c r="F40" s="2">
        <f t="shared" si="29"/>
        <v>1.9230769230769229</v>
      </c>
      <c r="G40" s="2">
        <f t="shared" si="29"/>
        <v>1.9230769230769229</v>
      </c>
      <c r="H40" s="2">
        <f t="shared" si="29"/>
        <v>1.9230769230769229</v>
      </c>
      <c r="I40" s="2">
        <f t="shared" si="29"/>
        <v>1.9230769230769229</v>
      </c>
      <c r="J40" s="2">
        <f t="shared" si="29"/>
        <v>1.9230769230769229</v>
      </c>
      <c r="K40" s="2">
        <f t="shared" si="29"/>
        <v>1.9230769230769229</v>
      </c>
      <c r="L40" s="2">
        <f t="shared" si="29"/>
        <v>1.9230769230769229</v>
      </c>
    </row>
    <row r="41" spans="1:12"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B42" s="1" t="s">
        <v>24</v>
      </c>
      <c r="C42" s="3">
        <f>C11</f>
        <v>740.38461538461536</v>
      </c>
      <c r="D42" s="3">
        <f t="shared" ref="D42:L42" si="30">D11</f>
        <v>759.61538461538453</v>
      </c>
      <c r="E42" s="3">
        <f t="shared" si="30"/>
        <v>721.15384615384608</v>
      </c>
      <c r="F42" s="3">
        <f t="shared" si="30"/>
        <v>701.92307692307691</v>
      </c>
      <c r="G42" s="3">
        <f t="shared" si="30"/>
        <v>701.92307692307691</v>
      </c>
      <c r="H42" s="3">
        <f t="shared" si="30"/>
        <v>711.53846153846143</v>
      </c>
      <c r="I42" s="3">
        <f t="shared" si="30"/>
        <v>730.76923076923072</v>
      </c>
      <c r="J42" s="3">
        <f t="shared" si="30"/>
        <v>759.61538461538453</v>
      </c>
      <c r="K42" s="3">
        <f t="shared" si="30"/>
        <v>788.46153846153834</v>
      </c>
      <c r="L42" s="3">
        <f t="shared" si="30"/>
        <v>807.69230769230762</v>
      </c>
    </row>
    <row r="43" spans="1:12">
      <c r="B43" s="1" t="s">
        <v>25</v>
      </c>
      <c r="C43" s="3">
        <f t="shared" ref="C43:L43" si="31">C11-C19</f>
        <v>629.32692307692309</v>
      </c>
      <c r="D43" s="3">
        <f t="shared" si="31"/>
        <v>645.67307692307691</v>
      </c>
      <c r="E43" s="3">
        <f t="shared" si="31"/>
        <v>612.98076923076917</v>
      </c>
      <c r="F43" s="3">
        <f t="shared" si="31"/>
        <v>596.63461538461536</v>
      </c>
      <c r="G43" s="3">
        <f t="shared" si="31"/>
        <v>596.63461538461536</v>
      </c>
      <c r="H43" s="3">
        <f t="shared" si="31"/>
        <v>604.80769230769226</v>
      </c>
      <c r="I43" s="3">
        <f t="shared" si="31"/>
        <v>621.15384615384608</v>
      </c>
      <c r="J43" s="3">
        <f t="shared" si="31"/>
        <v>645.67307692307691</v>
      </c>
      <c r="K43" s="3">
        <f t="shared" si="31"/>
        <v>670.19230769230762</v>
      </c>
      <c r="L43" s="3">
        <f t="shared" si="31"/>
        <v>686.53846153846143</v>
      </c>
    </row>
    <row r="44" spans="1:12">
      <c r="B44" s="1" t="s">
        <v>10</v>
      </c>
      <c r="C44" s="1">
        <f>C37*C43</f>
        <v>503.46153846153851</v>
      </c>
      <c r="D44" s="1">
        <f t="shared" ref="D44:L44" si="32">D37*D43</f>
        <v>516.53846153846155</v>
      </c>
      <c r="E44" s="1">
        <f t="shared" si="32"/>
        <v>490.38461538461536</v>
      </c>
      <c r="F44" s="1">
        <f t="shared" si="32"/>
        <v>477.30769230769232</v>
      </c>
      <c r="G44" s="1">
        <f t="shared" si="32"/>
        <v>477.30769230769232</v>
      </c>
      <c r="H44" s="1">
        <f t="shared" si="32"/>
        <v>483.84615384615381</v>
      </c>
      <c r="I44" s="1">
        <f t="shared" si="32"/>
        <v>496.92307692307691</v>
      </c>
      <c r="J44" s="1">
        <f t="shared" si="32"/>
        <v>516.53846153846155</v>
      </c>
      <c r="K44" s="1">
        <f t="shared" si="32"/>
        <v>536.15384615384608</v>
      </c>
      <c r="L44" s="1">
        <f t="shared" si="32"/>
        <v>549.23076923076917</v>
      </c>
    </row>
    <row r="45" spans="1:12"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B46" s="1" t="s">
        <v>22</v>
      </c>
      <c r="C46" s="2">
        <f t="shared" ref="C46:L46" si="33">C18+C19+C16</f>
        <v>385</v>
      </c>
      <c r="D46" s="2">
        <f t="shared" si="33"/>
        <v>394.99999999999983</v>
      </c>
      <c r="E46" s="2">
        <f t="shared" si="33"/>
        <v>374.99999999999994</v>
      </c>
      <c r="F46" s="2">
        <f t="shared" si="33"/>
        <v>365</v>
      </c>
      <c r="G46" s="2">
        <f t="shared" si="33"/>
        <v>365</v>
      </c>
      <c r="H46" s="2">
        <f t="shared" si="33"/>
        <v>369.99999999999989</v>
      </c>
      <c r="I46" s="2">
        <f t="shared" si="33"/>
        <v>379.99999999999989</v>
      </c>
      <c r="J46" s="2">
        <f t="shared" si="33"/>
        <v>394.99999999999983</v>
      </c>
      <c r="K46" s="2">
        <f t="shared" si="33"/>
        <v>410</v>
      </c>
      <c r="L46" s="2">
        <f t="shared" si="33"/>
        <v>419.99999999999994</v>
      </c>
    </row>
    <row r="47" spans="1:12">
      <c r="B47" s="1" t="s">
        <v>23</v>
      </c>
      <c r="C47" s="2">
        <f>C13+C14+C15</f>
        <v>385</v>
      </c>
      <c r="D47" s="2">
        <f t="shared" ref="D47:L47" si="34">D13+D14+D15</f>
        <v>395</v>
      </c>
      <c r="E47" s="2">
        <f t="shared" si="34"/>
        <v>375</v>
      </c>
      <c r="F47" s="2">
        <f t="shared" si="34"/>
        <v>365</v>
      </c>
      <c r="G47" s="2">
        <f t="shared" si="34"/>
        <v>365</v>
      </c>
      <c r="H47" s="2">
        <f t="shared" si="34"/>
        <v>370</v>
      </c>
      <c r="I47" s="2">
        <f t="shared" si="34"/>
        <v>380</v>
      </c>
      <c r="J47" s="2">
        <f t="shared" si="34"/>
        <v>395</v>
      </c>
      <c r="K47" s="2">
        <f t="shared" si="34"/>
        <v>410</v>
      </c>
      <c r="L47" s="2">
        <f t="shared" si="34"/>
        <v>420</v>
      </c>
    </row>
    <row r="49" spans="1:12">
      <c r="C49" s="11" t="s">
        <v>27</v>
      </c>
      <c r="D49" s="11" t="s">
        <v>28</v>
      </c>
      <c r="E49" s="11" t="s">
        <v>29</v>
      </c>
      <c r="F49" s="11" t="s">
        <v>30</v>
      </c>
      <c r="G49" s="11" t="s">
        <v>31</v>
      </c>
      <c r="H49" s="11" t="s">
        <v>32</v>
      </c>
      <c r="I49" s="11" t="s">
        <v>53</v>
      </c>
      <c r="J49" s="11" t="s">
        <v>54</v>
      </c>
      <c r="K49" s="11" t="s">
        <v>55</v>
      </c>
      <c r="L49" s="11" t="s">
        <v>56</v>
      </c>
    </row>
    <row r="50" spans="1:12">
      <c r="A50" t="s">
        <v>57</v>
      </c>
      <c r="C50" s="1" t="str">
        <f t="shared" ref="C50:L50" si="35">IF(C27&gt;0,"Deficit","Surplus")</f>
        <v>Surplus</v>
      </c>
      <c r="D50" s="1" t="str">
        <f t="shared" si="35"/>
        <v>Surplus</v>
      </c>
      <c r="E50" s="1" t="str">
        <f t="shared" si="35"/>
        <v>Surplus</v>
      </c>
      <c r="F50" s="1" t="str">
        <f t="shared" si="35"/>
        <v>Surplus</v>
      </c>
      <c r="G50" s="1" t="str">
        <f t="shared" si="35"/>
        <v>Deficit</v>
      </c>
      <c r="H50" s="1" t="str">
        <f t="shared" si="35"/>
        <v>Deficit</v>
      </c>
      <c r="I50" s="1" t="str">
        <f t="shared" si="35"/>
        <v>Deficit</v>
      </c>
      <c r="J50" s="1" t="str">
        <f t="shared" si="35"/>
        <v>Deficit</v>
      </c>
      <c r="K50" s="1" t="str">
        <f t="shared" si="35"/>
        <v>Deficit</v>
      </c>
      <c r="L50" s="1" t="str">
        <f t="shared" si="35"/>
        <v>Deficit</v>
      </c>
    </row>
    <row r="51" spans="1:12">
      <c r="A51" t="s">
        <v>2</v>
      </c>
      <c r="C51" s="1" t="str">
        <f t="shared" ref="C51:L51" si="36">IF(C28&lt;0,"Deficit","Surplus")</f>
        <v>Deficit</v>
      </c>
      <c r="D51" s="1" t="str">
        <f t="shared" si="36"/>
        <v>Deficit</v>
      </c>
      <c r="E51" s="1" t="str">
        <f t="shared" si="36"/>
        <v>Deficit</v>
      </c>
      <c r="F51" s="1" t="str">
        <f t="shared" si="36"/>
        <v>Deficit</v>
      </c>
      <c r="G51" s="1" t="str">
        <f t="shared" si="36"/>
        <v>Deficit</v>
      </c>
      <c r="H51" s="1" t="str">
        <f t="shared" si="36"/>
        <v>Deficit</v>
      </c>
      <c r="I51" s="1" t="str">
        <f t="shared" si="36"/>
        <v>Deficit</v>
      </c>
      <c r="J51" s="1" t="str">
        <f t="shared" si="36"/>
        <v>Deficit</v>
      </c>
      <c r="K51" s="1" t="str">
        <f t="shared" si="36"/>
        <v>Deficit</v>
      </c>
      <c r="L51" s="1" t="str">
        <f t="shared" si="36"/>
        <v>Deficit</v>
      </c>
    </row>
    <row r="52" spans="1:12">
      <c r="A52" t="s">
        <v>48</v>
      </c>
      <c r="C52" s="1" t="str">
        <f t="shared" ref="C52:L52" si="37">IF(C29&gt;0,"Deficit","Surplus")</f>
        <v>Deficit</v>
      </c>
      <c r="D52" s="1" t="str">
        <f t="shared" si="37"/>
        <v>Deficit</v>
      </c>
      <c r="E52" s="1" t="str">
        <f t="shared" si="37"/>
        <v>Deficit</v>
      </c>
      <c r="F52" s="1" t="str">
        <f t="shared" si="37"/>
        <v>Deficit</v>
      </c>
      <c r="G52" s="1" t="str">
        <f t="shared" si="37"/>
        <v>Deficit</v>
      </c>
      <c r="H52" s="1" t="str">
        <f t="shared" si="37"/>
        <v>Surplus</v>
      </c>
      <c r="I52" s="1" t="str">
        <f t="shared" si="37"/>
        <v>Surplus</v>
      </c>
      <c r="J52" s="1" t="str">
        <f t="shared" si="37"/>
        <v>Surplus</v>
      </c>
      <c r="K52" s="1" t="str">
        <f t="shared" si="37"/>
        <v>Surplus</v>
      </c>
      <c r="L52" s="1" t="str">
        <f t="shared" si="37"/>
        <v>Surplus</v>
      </c>
    </row>
    <row r="53" spans="1:12">
      <c r="A53" t="s">
        <v>26</v>
      </c>
      <c r="D53" s="1" t="str">
        <f>IF(D21&gt;0,"growth","decline")</f>
        <v>growth</v>
      </c>
      <c r="E53" s="1" t="str">
        <f t="shared" ref="E53:L53" si="38">IF(E21&gt;0,"growth","decline")</f>
        <v>decline</v>
      </c>
      <c r="F53" s="1" t="str">
        <f t="shared" si="38"/>
        <v>decline</v>
      </c>
      <c r="G53" s="1" t="str">
        <f t="shared" si="38"/>
        <v>decline</v>
      </c>
      <c r="H53" s="1" t="str">
        <f t="shared" si="38"/>
        <v>growth</v>
      </c>
      <c r="I53" s="1" t="str">
        <f t="shared" si="38"/>
        <v>growth</v>
      </c>
      <c r="J53" s="1" t="str">
        <f t="shared" si="38"/>
        <v>growth</v>
      </c>
      <c r="K53" s="1" t="str">
        <f t="shared" si="38"/>
        <v>growth</v>
      </c>
      <c r="L53" s="1" t="str">
        <f t="shared" si="38"/>
        <v>growth</v>
      </c>
    </row>
    <row r="54" spans="1:12">
      <c r="A54" t="s">
        <v>58</v>
      </c>
      <c r="D54" s="1"/>
      <c r="E54" t="str">
        <f t="shared" ref="E54:L54" si="39">IF(AND(D21&lt;0,E21&lt;0),"Recession","")</f>
        <v/>
      </c>
      <c r="F54" t="str">
        <f t="shared" si="39"/>
        <v>Recession</v>
      </c>
      <c r="G54" t="str">
        <f t="shared" si="39"/>
        <v/>
      </c>
      <c r="H54" t="str">
        <f t="shared" si="39"/>
        <v/>
      </c>
      <c r="I54" t="str">
        <f t="shared" si="39"/>
        <v/>
      </c>
      <c r="J54" t="str">
        <f t="shared" si="39"/>
        <v/>
      </c>
      <c r="K54" t="str">
        <f t="shared" si="39"/>
        <v/>
      </c>
      <c r="L54" t="str">
        <f t="shared" si="39"/>
        <v/>
      </c>
    </row>
    <row r="55" spans="1:12">
      <c r="D55" s="1"/>
    </row>
    <row r="56" spans="1:12">
      <c r="A56" t="s">
        <v>59</v>
      </c>
      <c r="C56" s="1">
        <v>3</v>
      </c>
      <c r="D56">
        <v>3</v>
      </c>
      <c r="E56">
        <v>3</v>
      </c>
      <c r="F56">
        <v>3</v>
      </c>
      <c r="G56">
        <v>3</v>
      </c>
      <c r="H56">
        <v>3</v>
      </c>
      <c r="I56">
        <v>3</v>
      </c>
      <c r="J56">
        <v>3</v>
      </c>
      <c r="K56">
        <v>3</v>
      </c>
      <c r="L56">
        <v>3</v>
      </c>
    </row>
    <row r="57" spans="1:12"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L57"/>
  <sheetViews>
    <sheetView topLeftCell="A22" workbookViewId="0">
      <selection activeCell="B37" sqref="B37:C40"/>
    </sheetView>
  </sheetViews>
  <sheetFormatPr defaultRowHeight="14.3"/>
  <cols>
    <col min="1" max="1" width="24.125" customWidth="1"/>
    <col min="2" max="2" width="11.375" style="1" customWidth="1"/>
    <col min="3" max="3" width="9.625" style="1" bestFit="1" customWidth="1"/>
    <col min="14" max="14" width="15.125" customWidth="1"/>
  </cols>
  <sheetData>
    <row r="3" spans="1:12">
      <c r="C3" s="1" t="s">
        <v>27</v>
      </c>
      <c r="D3" t="s">
        <v>28</v>
      </c>
      <c r="E3" s="1" t="s">
        <v>29</v>
      </c>
      <c r="F3" t="s">
        <v>30</v>
      </c>
      <c r="G3" s="1" t="s">
        <v>31</v>
      </c>
      <c r="H3" t="s">
        <v>32</v>
      </c>
      <c r="I3" s="1" t="s">
        <v>53</v>
      </c>
      <c r="J3" t="s">
        <v>54</v>
      </c>
      <c r="K3" s="1" t="s">
        <v>55</v>
      </c>
      <c r="L3" t="s">
        <v>56</v>
      </c>
    </row>
    <row r="4" spans="1:12">
      <c r="A4" t="s">
        <v>50</v>
      </c>
      <c r="B4" s="1" t="s">
        <v>1</v>
      </c>
      <c r="C4" s="2">
        <f>C29</f>
        <v>2.5844155844155812</v>
      </c>
      <c r="D4" s="2">
        <f t="shared" ref="D4:L4" si="0">D29</f>
        <v>3.4050632911392595</v>
      </c>
      <c r="E4" s="2">
        <f t="shared" si="0"/>
        <v>2.4133333333333384</v>
      </c>
      <c r="F4" s="2">
        <f t="shared" si="0"/>
        <v>1.5205479452054851</v>
      </c>
      <c r="G4" s="2">
        <f t="shared" si="0"/>
        <v>9.5890410958909725E-2</v>
      </c>
      <c r="H4" s="2">
        <f t="shared" si="0"/>
        <v>-1.5405405405405235</v>
      </c>
      <c r="I4" s="2">
        <f t="shared" si="0"/>
        <v>-0.83783783783782073</v>
      </c>
      <c r="J4" s="2">
        <f t="shared" si="0"/>
        <v>-0.88732394366195722</v>
      </c>
      <c r="K4" s="2">
        <f t="shared" si="0"/>
        <v>-0.94117647058822329</v>
      </c>
      <c r="L4" s="2">
        <f t="shared" si="0"/>
        <v>-0.9999999999999909</v>
      </c>
    </row>
    <row r="5" spans="1:12">
      <c r="A5" t="s">
        <v>51</v>
      </c>
      <c r="B5" s="1" t="s">
        <v>0</v>
      </c>
      <c r="C5" s="2">
        <f>C27</f>
        <v>-1.4935064935064934</v>
      </c>
      <c r="D5" s="2">
        <f t="shared" ref="D5:L6" si="1">D27</f>
        <v>-1.8354430379746818</v>
      </c>
      <c r="E5" s="2">
        <f t="shared" si="1"/>
        <v>-1.1333333333333311</v>
      </c>
      <c r="F5" s="2">
        <f t="shared" si="1"/>
        <v>-4.1095890410958125E-2</v>
      </c>
      <c r="G5" s="2">
        <f t="shared" si="1"/>
        <v>2.0958904109589049</v>
      </c>
      <c r="H5" s="2">
        <f t="shared" si="1"/>
        <v>3.9729729729729759</v>
      </c>
      <c r="I5" s="2">
        <f t="shared" si="1"/>
        <v>3.2702702702702737</v>
      </c>
      <c r="J5" s="2">
        <f t="shared" si="1"/>
        <v>3.3098591549295788</v>
      </c>
      <c r="K5" s="2">
        <f t="shared" si="1"/>
        <v>3.3529411764705896</v>
      </c>
      <c r="L5" s="2">
        <f t="shared" si="1"/>
        <v>3.4000000000000004</v>
      </c>
    </row>
    <row r="6" spans="1:12">
      <c r="A6" t="s">
        <v>52</v>
      </c>
      <c r="B6" s="1" t="s">
        <v>4</v>
      </c>
      <c r="C6" s="2">
        <f>C28</f>
        <v>-1.0909090909090895</v>
      </c>
      <c r="D6" s="2">
        <f t="shared" si="1"/>
        <v>-1.5696202531645549</v>
      </c>
      <c r="E6" s="2">
        <f t="shared" si="1"/>
        <v>-1.2799999999999996</v>
      </c>
      <c r="F6" s="2">
        <f t="shared" si="1"/>
        <v>-1.4794520547945209</v>
      </c>
      <c r="G6" s="2">
        <f t="shared" si="1"/>
        <v>-2.1917808219178085</v>
      </c>
      <c r="H6" s="2">
        <f t="shared" si="1"/>
        <v>-2.4324324324324307</v>
      </c>
      <c r="I6" s="2">
        <f t="shared" si="1"/>
        <v>-2.4324324324324307</v>
      </c>
      <c r="J6" s="2">
        <f t="shared" si="1"/>
        <v>-2.4225352112676029</v>
      </c>
      <c r="K6" s="2">
        <f t="shared" si="1"/>
        <v>-2.4117647058823537</v>
      </c>
      <c r="L6" s="2">
        <f t="shared" si="1"/>
        <v>-2.4</v>
      </c>
    </row>
    <row r="7" spans="1:12">
      <c r="A7" t="s">
        <v>3</v>
      </c>
      <c r="C7" s="10">
        <f>SUM(C4:C6)</f>
        <v>-1.7763568394002505E-15</v>
      </c>
      <c r="D7" s="10">
        <f t="shared" ref="D7:L7" si="2">SUM(D4:D6)</f>
        <v>2.2870594307278225E-14</v>
      </c>
      <c r="E7" s="10">
        <f t="shared" si="2"/>
        <v>7.7715611723760958E-15</v>
      </c>
      <c r="F7" s="10">
        <f t="shared" si="2"/>
        <v>5.9952043329758453E-15</v>
      </c>
      <c r="G7" s="10">
        <f t="shared" si="2"/>
        <v>6.2172489379008766E-15</v>
      </c>
      <c r="H7" s="10">
        <f t="shared" si="2"/>
        <v>2.1760371282653068E-14</v>
      </c>
      <c r="I7" s="10">
        <f t="shared" si="2"/>
        <v>2.2204460492503131E-14</v>
      </c>
      <c r="J7" s="10">
        <f t="shared" si="2"/>
        <v>1.865174681370263E-14</v>
      </c>
      <c r="K7" s="10">
        <f t="shared" si="2"/>
        <v>1.2878587085651816E-14</v>
      </c>
      <c r="L7" s="10">
        <f t="shared" si="2"/>
        <v>9.3258734068513149E-15</v>
      </c>
    </row>
    <row r="9" spans="1:12">
      <c r="C9" s="1" t="s">
        <v>49</v>
      </c>
    </row>
    <row r="10" spans="1:12">
      <c r="C10" s="1" t="s">
        <v>27</v>
      </c>
      <c r="D10" t="s">
        <v>28</v>
      </c>
      <c r="E10" s="1" t="s">
        <v>29</v>
      </c>
      <c r="F10" t="s">
        <v>30</v>
      </c>
      <c r="G10" s="1" t="s">
        <v>31</v>
      </c>
      <c r="H10" t="s">
        <v>32</v>
      </c>
      <c r="I10" s="1" t="s">
        <v>53</v>
      </c>
      <c r="J10" t="s">
        <v>54</v>
      </c>
      <c r="K10" s="1" t="s">
        <v>55</v>
      </c>
      <c r="L10" t="s">
        <v>56</v>
      </c>
    </row>
    <row r="11" spans="1:12">
      <c r="A11" s="8" t="s">
        <v>37</v>
      </c>
      <c r="B11" s="1" t="s">
        <v>24</v>
      </c>
      <c r="C11" s="7">
        <f t="shared" ref="C11:L11" si="3">C40*SUM(C13:C15)</f>
        <v>740.38461538461536</v>
      </c>
      <c r="D11" s="7">
        <f t="shared" si="3"/>
        <v>759.61538461538453</v>
      </c>
      <c r="E11" s="7">
        <f t="shared" si="3"/>
        <v>721.15384615384608</v>
      </c>
      <c r="F11" s="7">
        <f t="shared" si="3"/>
        <v>701.92307692307691</v>
      </c>
      <c r="G11" s="7">
        <f t="shared" si="3"/>
        <v>701.92307692307691</v>
      </c>
      <c r="H11" s="7">
        <f t="shared" si="3"/>
        <v>711.53846153846143</v>
      </c>
      <c r="I11" s="7">
        <f t="shared" si="3"/>
        <v>711.53846153846143</v>
      </c>
      <c r="J11" s="7">
        <f t="shared" si="3"/>
        <v>682.69230769230762</v>
      </c>
      <c r="K11" s="7">
        <f t="shared" si="3"/>
        <v>653.84615384615381</v>
      </c>
      <c r="L11" s="7">
        <f t="shared" si="3"/>
        <v>625</v>
      </c>
    </row>
    <row r="12" spans="1:12">
      <c r="A12" s="8" t="s">
        <v>38</v>
      </c>
      <c r="B12" s="1" t="s">
        <v>10</v>
      </c>
      <c r="C12" s="7">
        <f t="shared" ref="C12:L12" si="4">C37*(1-C39)*C11</f>
        <v>503.46153846153845</v>
      </c>
      <c r="D12" s="7">
        <f t="shared" si="4"/>
        <v>516.53846153846155</v>
      </c>
      <c r="E12" s="7">
        <f t="shared" si="4"/>
        <v>490.38461538461536</v>
      </c>
      <c r="F12" s="7">
        <f t="shared" si="4"/>
        <v>477.30769230769232</v>
      </c>
      <c r="G12" s="7">
        <f t="shared" si="4"/>
        <v>477.30769230769232</v>
      </c>
      <c r="H12" s="7">
        <f t="shared" si="4"/>
        <v>483.84615384615381</v>
      </c>
      <c r="I12" s="7">
        <f t="shared" si="4"/>
        <v>483.84615384615381</v>
      </c>
      <c r="J12" s="7">
        <f t="shared" si="4"/>
        <v>464.23076923076923</v>
      </c>
      <c r="K12" s="7">
        <f t="shared" si="4"/>
        <v>444.61538461538464</v>
      </c>
      <c r="L12" s="7">
        <f t="shared" si="4"/>
        <v>425.00000000000006</v>
      </c>
    </row>
    <row r="13" spans="1:12">
      <c r="A13" s="8" t="s">
        <v>39</v>
      </c>
      <c r="B13" s="1" t="s">
        <v>6</v>
      </c>
      <c r="C13" s="7">
        <v>145</v>
      </c>
      <c r="D13" s="7">
        <v>155</v>
      </c>
      <c r="E13" s="7">
        <v>140</v>
      </c>
      <c r="F13" s="7">
        <v>130</v>
      </c>
      <c r="G13" s="7">
        <v>120</v>
      </c>
      <c r="H13" s="7">
        <v>110</v>
      </c>
      <c r="I13" s="7">
        <v>115</v>
      </c>
      <c r="J13" s="7">
        <v>110</v>
      </c>
      <c r="K13" s="7">
        <v>105</v>
      </c>
      <c r="L13" s="7">
        <v>100</v>
      </c>
    </row>
    <row r="14" spans="1:12">
      <c r="A14" s="8" t="s">
        <v>40</v>
      </c>
      <c r="B14" s="1" t="s">
        <v>7</v>
      </c>
      <c r="C14" s="7">
        <v>100</v>
      </c>
      <c r="D14" s="7">
        <v>100</v>
      </c>
      <c r="E14" s="7">
        <v>100</v>
      </c>
      <c r="F14" s="7">
        <v>105</v>
      </c>
      <c r="G14" s="7">
        <v>120</v>
      </c>
      <c r="H14" s="7">
        <v>135</v>
      </c>
      <c r="I14" s="7">
        <v>130</v>
      </c>
      <c r="J14" s="7">
        <v>125</v>
      </c>
      <c r="K14" s="7">
        <v>120</v>
      </c>
      <c r="L14" s="7">
        <v>115</v>
      </c>
    </row>
    <row r="15" spans="1:12">
      <c r="A15" s="8" t="s">
        <v>41</v>
      </c>
      <c r="B15" s="1" t="s">
        <v>8</v>
      </c>
      <c r="C15" s="7">
        <v>140</v>
      </c>
      <c r="D15" s="7">
        <v>140</v>
      </c>
      <c r="E15" s="7">
        <v>135</v>
      </c>
      <c r="F15" s="7">
        <v>130</v>
      </c>
      <c r="G15" s="7">
        <v>125</v>
      </c>
      <c r="H15" s="7">
        <v>125</v>
      </c>
      <c r="I15" s="7">
        <v>125</v>
      </c>
      <c r="J15" s="7">
        <v>120</v>
      </c>
      <c r="K15" s="7">
        <v>115</v>
      </c>
      <c r="L15" s="7">
        <v>110</v>
      </c>
    </row>
    <row r="16" spans="1:12">
      <c r="A16" s="8" t="s">
        <v>42</v>
      </c>
      <c r="B16" s="1" t="s">
        <v>9</v>
      </c>
      <c r="C16" s="7">
        <f t="shared" ref="C16:L16" si="5">C38*C11</f>
        <v>148.07692307692307</v>
      </c>
      <c r="D16" s="7">
        <f t="shared" si="5"/>
        <v>151.92307692307691</v>
      </c>
      <c r="E16" s="7">
        <f t="shared" si="5"/>
        <v>144.23076923076923</v>
      </c>
      <c r="F16" s="7">
        <f t="shared" si="5"/>
        <v>140.38461538461539</v>
      </c>
      <c r="G16" s="7">
        <f t="shared" si="5"/>
        <v>140.38461538461539</v>
      </c>
      <c r="H16" s="7">
        <f t="shared" si="5"/>
        <v>142.30769230769229</v>
      </c>
      <c r="I16" s="7">
        <f t="shared" si="5"/>
        <v>142.30769230769229</v>
      </c>
      <c r="J16" s="7">
        <f t="shared" si="5"/>
        <v>136.53846153846152</v>
      </c>
      <c r="K16" s="7">
        <f t="shared" si="5"/>
        <v>130.76923076923077</v>
      </c>
      <c r="L16" s="7">
        <f t="shared" si="5"/>
        <v>125</v>
      </c>
    </row>
    <row r="17" spans="1:12">
      <c r="A17" s="8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>
      <c r="A18" s="8" t="s">
        <v>43</v>
      </c>
      <c r="B18" s="1" t="s">
        <v>16</v>
      </c>
      <c r="C18" s="7">
        <f t="shared" ref="C18:L18" si="6">(1-C39)*C11-C12</f>
        <v>125.86538461538464</v>
      </c>
      <c r="D18" s="7">
        <f t="shared" si="6"/>
        <v>129.13461538461524</v>
      </c>
      <c r="E18" s="7">
        <f t="shared" si="6"/>
        <v>122.59615384615381</v>
      </c>
      <c r="F18" s="7">
        <f t="shared" si="6"/>
        <v>119.32692307692304</v>
      </c>
      <c r="G18" s="7">
        <f t="shared" si="6"/>
        <v>119.32692307692304</v>
      </c>
      <c r="H18" s="7">
        <f t="shared" si="6"/>
        <v>120.96153846153834</v>
      </c>
      <c r="I18" s="7">
        <f t="shared" si="6"/>
        <v>120.96153846153834</v>
      </c>
      <c r="J18" s="7">
        <f t="shared" si="6"/>
        <v>116.05769230769221</v>
      </c>
      <c r="K18" s="7">
        <f t="shared" si="6"/>
        <v>111.15384615384608</v>
      </c>
      <c r="L18" s="7">
        <f t="shared" si="6"/>
        <v>106.24999999999994</v>
      </c>
    </row>
    <row r="19" spans="1:12">
      <c r="A19" s="8" t="s">
        <v>44</v>
      </c>
      <c r="B19" s="1" t="s">
        <v>17</v>
      </c>
      <c r="C19" s="7">
        <f t="shared" ref="C19:L19" si="7">C39*C11</f>
        <v>111.05769230769231</v>
      </c>
      <c r="D19" s="7">
        <f t="shared" si="7"/>
        <v>113.94230769230768</v>
      </c>
      <c r="E19" s="7">
        <f t="shared" si="7"/>
        <v>108.17307692307691</v>
      </c>
      <c r="F19" s="7">
        <f t="shared" si="7"/>
        <v>105.28846153846153</v>
      </c>
      <c r="G19" s="7">
        <f t="shared" si="7"/>
        <v>105.28846153846153</v>
      </c>
      <c r="H19" s="7">
        <f t="shared" si="7"/>
        <v>106.73076923076921</v>
      </c>
      <c r="I19" s="7">
        <f t="shared" si="7"/>
        <v>106.73076923076921</v>
      </c>
      <c r="J19" s="7">
        <f t="shared" si="7"/>
        <v>102.40384615384615</v>
      </c>
      <c r="K19" s="7">
        <f t="shared" si="7"/>
        <v>98.076923076923066</v>
      </c>
      <c r="L19" s="7">
        <f t="shared" si="7"/>
        <v>93.75</v>
      </c>
    </row>
    <row r="20" spans="1:12">
      <c r="A20" s="1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>
      <c r="A21" s="8" t="s">
        <v>26</v>
      </c>
      <c r="B21" s="1" t="s">
        <v>5</v>
      </c>
      <c r="C21" s="7"/>
      <c r="D21" s="10">
        <f t="shared" ref="D21:L21" si="8">100*((D11-C11)/C11)</f>
        <v>2.5974025974025894</v>
      </c>
      <c r="E21" s="10">
        <f t="shared" si="8"/>
        <v>-5.0632911392405058</v>
      </c>
      <c r="F21" s="10">
        <f t="shared" si="8"/>
        <v>-2.6666666666666585</v>
      </c>
      <c r="G21" s="10">
        <f t="shared" si="8"/>
        <v>0</v>
      </c>
      <c r="H21" s="10">
        <f t="shared" si="8"/>
        <v>1.3698630136986178</v>
      </c>
      <c r="I21" s="10">
        <f t="shared" si="8"/>
        <v>0</v>
      </c>
      <c r="J21" s="10">
        <f t="shared" si="8"/>
        <v>-4.0540540540540491</v>
      </c>
      <c r="K21" s="10">
        <f t="shared" si="8"/>
        <v>-4.2253521126760516</v>
      </c>
      <c r="L21" s="10">
        <f t="shared" si="8"/>
        <v>-4.4117647058823479</v>
      </c>
    </row>
    <row r="22" spans="1:12">
      <c r="A22" s="8" t="s">
        <v>60</v>
      </c>
      <c r="C22" s="7"/>
      <c r="D22" s="10">
        <f>100*((D13+D12)-(C13+C12))/(C13+C12)</f>
        <v>3.5587188612099672</v>
      </c>
      <c r="E22" s="10">
        <f t="shared" ref="E22:L22" si="9">100*((E13+E12)-(D13+D12))/(D13+D12)</f>
        <v>-6.1282932416953084</v>
      </c>
      <c r="F22" s="10">
        <f t="shared" si="9"/>
        <v>-3.6607687614398872</v>
      </c>
      <c r="G22" s="10">
        <f t="shared" si="9"/>
        <v>-1.6466117796073463</v>
      </c>
      <c r="H22" s="10">
        <f t="shared" si="9"/>
        <v>-0.57952350289763499</v>
      </c>
      <c r="I22" s="10">
        <f t="shared" si="9"/>
        <v>0.84196891191709855</v>
      </c>
      <c r="J22" s="10">
        <f t="shared" si="9"/>
        <v>-4.1104688503532287</v>
      </c>
      <c r="K22" s="10">
        <f t="shared" si="9"/>
        <v>-4.2866711319490998</v>
      </c>
      <c r="L22" s="10">
        <f t="shared" si="9"/>
        <v>-4.4786564030790812</v>
      </c>
    </row>
    <row r="23" spans="1:12">
      <c r="A23" s="8" t="s">
        <v>61</v>
      </c>
      <c r="C23" s="7"/>
      <c r="D23" s="10">
        <f>100*((D14-C14)/C14)</f>
        <v>0</v>
      </c>
      <c r="E23" s="10">
        <f t="shared" ref="E23:L23" si="10">100*((E14-D14)/D14)</f>
        <v>0</v>
      </c>
      <c r="F23" s="10">
        <v>120</v>
      </c>
      <c r="G23" s="10">
        <f t="shared" si="10"/>
        <v>14.285714285714285</v>
      </c>
      <c r="H23" s="10">
        <f t="shared" si="10"/>
        <v>12.5</v>
      </c>
      <c r="I23" s="10">
        <f t="shared" si="10"/>
        <v>-3.7037037037037033</v>
      </c>
      <c r="J23" s="10">
        <f t="shared" si="10"/>
        <v>-3.8461538461538463</v>
      </c>
      <c r="K23" s="10">
        <f t="shared" si="10"/>
        <v>-4</v>
      </c>
      <c r="L23" s="10">
        <f t="shared" si="10"/>
        <v>-4.1666666666666661</v>
      </c>
    </row>
    <row r="24" spans="1:12">
      <c r="A24" s="8" t="s">
        <v>33</v>
      </c>
      <c r="B24" s="1" t="s">
        <v>46</v>
      </c>
      <c r="C24" s="7"/>
      <c r="D24" s="10">
        <f t="shared" ref="D24:L24" si="11">100*((D15-C15)/C15)</f>
        <v>0</v>
      </c>
      <c r="E24" s="10">
        <f t="shared" si="11"/>
        <v>-3.5714285714285712</v>
      </c>
      <c r="F24" s="10">
        <f t="shared" si="11"/>
        <v>-3.7037037037037033</v>
      </c>
      <c r="G24" s="10">
        <f t="shared" si="11"/>
        <v>-3.8461538461538463</v>
      </c>
      <c r="H24" s="10">
        <f t="shared" si="11"/>
        <v>0</v>
      </c>
      <c r="I24" s="10">
        <f t="shared" si="11"/>
        <v>0</v>
      </c>
      <c r="J24" s="10">
        <f t="shared" si="11"/>
        <v>-4</v>
      </c>
      <c r="K24" s="10">
        <f t="shared" si="11"/>
        <v>-4.1666666666666661</v>
      </c>
      <c r="L24" s="10">
        <f t="shared" si="11"/>
        <v>-4.3478260869565215</v>
      </c>
    </row>
    <row r="25" spans="1:12">
      <c r="A25" s="8" t="s">
        <v>34</v>
      </c>
      <c r="B25" s="1" t="s">
        <v>45</v>
      </c>
      <c r="C25" s="7"/>
      <c r="D25" s="10">
        <f t="shared" ref="D25:L25" si="12">100*((D14-C14)/C14)</f>
        <v>0</v>
      </c>
      <c r="E25" s="10">
        <f t="shared" si="12"/>
        <v>0</v>
      </c>
      <c r="F25" s="10">
        <f t="shared" si="12"/>
        <v>5</v>
      </c>
      <c r="G25" s="10">
        <f t="shared" si="12"/>
        <v>14.285714285714285</v>
      </c>
      <c r="H25" s="10">
        <f t="shared" si="12"/>
        <v>12.5</v>
      </c>
      <c r="I25" s="10">
        <f t="shared" si="12"/>
        <v>-3.7037037037037033</v>
      </c>
      <c r="J25" s="10">
        <f t="shared" si="12"/>
        <v>-3.8461538461538463</v>
      </c>
      <c r="K25" s="10">
        <f t="shared" si="12"/>
        <v>-4</v>
      </c>
      <c r="L25" s="10">
        <f t="shared" si="12"/>
        <v>-4.1666666666666661</v>
      </c>
    </row>
    <row r="26" spans="1:12">
      <c r="C26" s="14"/>
      <c r="D26" s="15"/>
      <c r="E26" s="15"/>
      <c r="F26" s="15"/>
      <c r="G26" s="15"/>
      <c r="H26" s="15"/>
      <c r="I26" s="15"/>
      <c r="J26" s="15"/>
      <c r="K26" s="15"/>
      <c r="L26" s="15"/>
    </row>
    <row r="27" spans="1:12">
      <c r="A27" s="8" t="s">
        <v>47</v>
      </c>
      <c r="B27" s="1" t="s">
        <v>18</v>
      </c>
      <c r="C27" s="10">
        <f t="shared" ref="C27:L27" si="13">100*(C32/C11)</f>
        <v>-1.4935064935064934</v>
      </c>
      <c r="D27" s="10">
        <f t="shared" si="13"/>
        <v>-1.8354430379746818</v>
      </c>
      <c r="E27" s="10">
        <f t="shared" si="13"/>
        <v>-1.1333333333333311</v>
      </c>
      <c r="F27" s="10">
        <f t="shared" si="13"/>
        <v>-4.1095890410958125E-2</v>
      </c>
      <c r="G27" s="10">
        <f t="shared" si="13"/>
        <v>2.0958904109589049</v>
      </c>
      <c r="H27" s="16">
        <f t="shared" si="13"/>
        <v>3.9729729729729759</v>
      </c>
      <c r="I27" s="16">
        <f t="shared" si="13"/>
        <v>3.2702702702702737</v>
      </c>
      <c r="J27" s="16">
        <f t="shared" si="13"/>
        <v>3.3098591549295788</v>
      </c>
      <c r="K27" s="16">
        <f t="shared" si="13"/>
        <v>3.3529411764705896</v>
      </c>
      <c r="L27" s="16">
        <f t="shared" si="13"/>
        <v>3.4000000000000004</v>
      </c>
    </row>
    <row r="28" spans="1:12">
      <c r="A28" s="8" t="s">
        <v>2</v>
      </c>
      <c r="B28" s="1" t="s">
        <v>19</v>
      </c>
      <c r="C28" s="10">
        <f t="shared" ref="C28:L28" si="14">100*(C33/C11)</f>
        <v>-1.0909090909090895</v>
      </c>
      <c r="D28" s="10">
        <f t="shared" si="14"/>
        <v>-1.5696202531645549</v>
      </c>
      <c r="E28" s="10">
        <f t="shared" si="14"/>
        <v>-1.2799999999999996</v>
      </c>
      <c r="F28" s="10">
        <f t="shared" si="14"/>
        <v>-1.4794520547945209</v>
      </c>
      <c r="G28" s="10">
        <f t="shared" si="14"/>
        <v>-2.1917808219178085</v>
      </c>
      <c r="H28" s="10">
        <f t="shared" si="14"/>
        <v>-2.4324324324324307</v>
      </c>
      <c r="I28" s="10">
        <f t="shared" si="14"/>
        <v>-2.4324324324324307</v>
      </c>
      <c r="J28" s="10">
        <f t="shared" si="14"/>
        <v>-2.4225352112676029</v>
      </c>
      <c r="K28" s="10">
        <f t="shared" si="14"/>
        <v>-2.4117647058823537</v>
      </c>
      <c r="L28" s="10">
        <f t="shared" si="14"/>
        <v>-2.4</v>
      </c>
    </row>
    <row r="29" spans="1:12">
      <c r="A29" s="8" t="s">
        <v>48</v>
      </c>
      <c r="B29" s="1" t="s">
        <v>20</v>
      </c>
      <c r="C29" s="10">
        <f t="shared" ref="C29:L29" si="15">100*C34/C11</f>
        <v>2.5844155844155812</v>
      </c>
      <c r="D29" s="10">
        <f t="shared" si="15"/>
        <v>3.4050632911392595</v>
      </c>
      <c r="E29" s="10">
        <f t="shared" si="15"/>
        <v>2.4133333333333384</v>
      </c>
      <c r="F29" s="10">
        <f t="shared" si="15"/>
        <v>1.5205479452054851</v>
      </c>
      <c r="G29" s="10">
        <f t="shared" si="15"/>
        <v>9.5890410958909725E-2</v>
      </c>
      <c r="H29" s="10">
        <f t="shared" si="15"/>
        <v>-1.5405405405405235</v>
      </c>
      <c r="I29" s="10">
        <f t="shared" si="15"/>
        <v>-0.83783783783782073</v>
      </c>
      <c r="J29" s="10">
        <f t="shared" si="15"/>
        <v>-0.88732394366195722</v>
      </c>
      <c r="K29" s="10">
        <f t="shared" si="15"/>
        <v>-0.94117647058822329</v>
      </c>
      <c r="L29" s="10">
        <f t="shared" si="15"/>
        <v>-0.9999999999999909</v>
      </c>
    </row>
    <row r="30" spans="1:12">
      <c r="B30" s="9" t="s">
        <v>21</v>
      </c>
      <c r="C30" s="7">
        <f>SUM(C27:C29)</f>
        <v>0</v>
      </c>
      <c r="D30" s="7">
        <f t="shared" ref="D30:L30" si="16">SUM(D27:D29)</f>
        <v>2.3092638912203256E-14</v>
      </c>
      <c r="E30" s="7">
        <f t="shared" si="16"/>
        <v>7.9936057773011271E-15</v>
      </c>
      <c r="F30" s="7">
        <f t="shared" si="16"/>
        <v>5.9952043329758453E-15</v>
      </c>
      <c r="G30" s="7">
        <f t="shared" si="16"/>
        <v>6.1201044232461754E-15</v>
      </c>
      <c r="H30" s="7">
        <f t="shared" si="16"/>
        <v>2.1760371282653068E-14</v>
      </c>
      <c r="I30" s="7">
        <f t="shared" si="16"/>
        <v>2.2315482794965646E-14</v>
      </c>
      <c r="J30" s="7">
        <f t="shared" si="16"/>
        <v>1.8762769116165146E-14</v>
      </c>
      <c r="K30" s="7">
        <f t="shared" si="16"/>
        <v>1.2656542480726785E-14</v>
      </c>
      <c r="L30" s="7">
        <f t="shared" si="16"/>
        <v>9.5479180117763462E-15</v>
      </c>
    </row>
    <row r="31" spans="1:12"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B32" s="1" t="s">
        <v>13</v>
      </c>
      <c r="C32" s="3">
        <f t="shared" ref="C32:L32" si="17">C14-C19</f>
        <v>-11.057692307692307</v>
      </c>
      <c r="D32" s="3">
        <f t="shared" si="17"/>
        <v>-13.942307692307679</v>
      </c>
      <c r="E32" s="3">
        <f t="shared" si="17"/>
        <v>-8.1730769230769056</v>
      </c>
      <c r="F32" s="3">
        <f t="shared" si="17"/>
        <v>-0.288461538461533</v>
      </c>
      <c r="G32" s="3">
        <f t="shared" si="17"/>
        <v>14.711538461538467</v>
      </c>
      <c r="H32" s="3">
        <f t="shared" si="17"/>
        <v>28.269230769230788</v>
      </c>
      <c r="I32" s="3">
        <f t="shared" si="17"/>
        <v>23.269230769230788</v>
      </c>
      <c r="J32" s="3">
        <f t="shared" si="17"/>
        <v>22.596153846153854</v>
      </c>
      <c r="K32" s="3">
        <f t="shared" si="17"/>
        <v>21.923076923076934</v>
      </c>
      <c r="L32" s="3">
        <f t="shared" si="17"/>
        <v>21.25</v>
      </c>
    </row>
    <row r="33" spans="2:12">
      <c r="B33" s="1" t="s">
        <v>14</v>
      </c>
      <c r="C33" s="3">
        <f t="shared" ref="C33:L33" si="18">C15-C16</f>
        <v>-8.076923076923066</v>
      </c>
      <c r="D33" s="3">
        <f t="shared" si="18"/>
        <v>-11.923076923076906</v>
      </c>
      <c r="E33" s="3">
        <f t="shared" si="18"/>
        <v>-9.2307692307692264</v>
      </c>
      <c r="F33" s="3">
        <f t="shared" si="18"/>
        <v>-10.384615384615387</v>
      </c>
      <c r="G33" s="3">
        <f t="shared" si="18"/>
        <v>-15.384615384615387</v>
      </c>
      <c r="H33" s="3">
        <f t="shared" si="18"/>
        <v>-17.307692307692292</v>
      </c>
      <c r="I33" s="3">
        <f t="shared" si="18"/>
        <v>-17.307692307692292</v>
      </c>
      <c r="J33" s="3">
        <f t="shared" si="18"/>
        <v>-16.538461538461519</v>
      </c>
      <c r="K33" s="3">
        <f t="shared" si="18"/>
        <v>-15.769230769230774</v>
      </c>
      <c r="L33" s="3">
        <f t="shared" si="18"/>
        <v>-15</v>
      </c>
    </row>
    <row r="34" spans="2:12">
      <c r="B34" s="1" t="s">
        <v>15</v>
      </c>
      <c r="C34" s="3">
        <f t="shared" ref="C34:L34" si="19">C13-C18</f>
        <v>19.134615384615358</v>
      </c>
      <c r="D34" s="3">
        <f t="shared" si="19"/>
        <v>25.865384615384755</v>
      </c>
      <c r="E34" s="3">
        <f t="shared" si="19"/>
        <v>17.403846153846189</v>
      </c>
      <c r="F34" s="3">
        <f t="shared" si="19"/>
        <v>10.673076923076962</v>
      </c>
      <c r="G34" s="3">
        <f t="shared" si="19"/>
        <v>0.67307692307696243</v>
      </c>
      <c r="H34" s="3">
        <f t="shared" si="19"/>
        <v>-10.961538461538339</v>
      </c>
      <c r="I34" s="3">
        <f t="shared" si="19"/>
        <v>-5.9615384615383391</v>
      </c>
      <c r="J34" s="3">
        <f t="shared" si="19"/>
        <v>-6.0576923076922071</v>
      </c>
      <c r="K34" s="3">
        <f t="shared" si="19"/>
        <v>-6.1538461538460751</v>
      </c>
      <c r="L34" s="3">
        <f t="shared" si="19"/>
        <v>-6.2499999999999432</v>
      </c>
    </row>
    <row r="35" spans="2:12">
      <c r="B35" s="9" t="s">
        <v>21</v>
      </c>
      <c r="C35" s="7">
        <f>SUM(C32:C34)</f>
        <v>0</v>
      </c>
      <c r="D35" s="7">
        <f t="shared" ref="D35:L35" si="20">SUM(D32:D34)</f>
        <v>1.7053025658242404E-13</v>
      </c>
      <c r="E35" s="7">
        <f t="shared" si="20"/>
        <v>5.6843418860808015E-14</v>
      </c>
      <c r="F35" s="7">
        <f t="shared" si="20"/>
        <v>4.2632564145606011E-14</v>
      </c>
      <c r="G35" s="7">
        <f t="shared" si="20"/>
        <v>4.2632564145606011E-14</v>
      </c>
      <c r="H35" s="7">
        <f t="shared" si="20"/>
        <v>1.5631940186722204E-13</v>
      </c>
      <c r="I35" s="7">
        <f t="shared" si="20"/>
        <v>1.5631940186722204E-13</v>
      </c>
      <c r="J35" s="7">
        <f t="shared" si="20"/>
        <v>1.2789769243681803E-13</v>
      </c>
      <c r="K35" s="7">
        <f t="shared" si="20"/>
        <v>8.5265128291212022E-14</v>
      </c>
      <c r="L35" s="7">
        <f t="shared" si="20"/>
        <v>5.6843418860808015E-14</v>
      </c>
    </row>
    <row r="36" spans="2:12">
      <c r="D36" s="1"/>
      <c r="E36" s="1"/>
      <c r="F36" s="1"/>
      <c r="G36" s="1"/>
      <c r="H36" s="1"/>
      <c r="I36" s="1"/>
      <c r="J36" s="1"/>
      <c r="K36" s="1"/>
      <c r="L36" s="1"/>
    </row>
    <row r="37" spans="2:12">
      <c r="B37" s="1" t="s">
        <v>11</v>
      </c>
      <c r="C37" s="1">
        <v>0.8</v>
      </c>
      <c r="D37" s="1">
        <v>0.8</v>
      </c>
      <c r="E37" s="1">
        <v>0.8</v>
      </c>
      <c r="F37" s="1">
        <v>0.8</v>
      </c>
      <c r="G37" s="1">
        <v>0.8</v>
      </c>
      <c r="H37" s="1">
        <v>0.8</v>
      </c>
      <c r="I37" s="1">
        <v>0.8</v>
      </c>
      <c r="J37" s="1">
        <v>0.8</v>
      </c>
      <c r="K37" s="1">
        <v>0.8</v>
      </c>
      <c r="L37" s="1">
        <v>0.8</v>
      </c>
    </row>
    <row r="38" spans="2:12">
      <c r="B38" s="1" t="s">
        <v>12</v>
      </c>
      <c r="C38" s="1">
        <v>0.2</v>
      </c>
      <c r="D38" s="1">
        <v>0.2</v>
      </c>
      <c r="E38" s="1">
        <v>0.2</v>
      </c>
      <c r="F38" s="1">
        <v>0.2</v>
      </c>
      <c r="G38" s="1">
        <v>0.2</v>
      </c>
      <c r="H38" s="1">
        <v>0.2</v>
      </c>
      <c r="I38" s="1">
        <v>0.2</v>
      </c>
      <c r="J38" s="1">
        <v>0.2</v>
      </c>
      <c r="K38" s="1">
        <v>0.2</v>
      </c>
      <c r="L38" s="1">
        <v>0.2</v>
      </c>
    </row>
    <row r="39" spans="2:12">
      <c r="B39" s="1" t="s">
        <v>35</v>
      </c>
      <c r="C39" s="1">
        <v>0.15</v>
      </c>
      <c r="D39" s="1">
        <v>0.15</v>
      </c>
      <c r="E39" s="1">
        <v>0.15</v>
      </c>
      <c r="F39" s="1">
        <v>0.15</v>
      </c>
      <c r="G39" s="1">
        <v>0.15</v>
      </c>
      <c r="H39" s="1">
        <v>0.15</v>
      </c>
      <c r="I39" s="1">
        <v>0.15</v>
      </c>
      <c r="J39" s="1">
        <v>0.15</v>
      </c>
      <c r="K39" s="1">
        <v>0.15</v>
      </c>
      <c r="L39" s="1">
        <v>0.15</v>
      </c>
    </row>
    <row r="40" spans="2:12">
      <c r="B40" s="1" t="s">
        <v>36</v>
      </c>
      <c r="C40" s="2">
        <f>1/(1-C37*(1-C39)+C38)</f>
        <v>1.9230769230769229</v>
      </c>
      <c r="D40" s="2">
        <f t="shared" ref="D40:L40" si="21">1/(1-D37*(1-D39)+D38)</f>
        <v>1.9230769230769229</v>
      </c>
      <c r="E40" s="2">
        <f t="shared" si="21"/>
        <v>1.9230769230769229</v>
      </c>
      <c r="F40" s="2">
        <f t="shared" si="21"/>
        <v>1.9230769230769229</v>
      </c>
      <c r="G40" s="2">
        <f t="shared" si="21"/>
        <v>1.9230769230769229</v>
      </c>
      <c r="H40" s="2">
        <f t="shared" si="21"/>
        <v>1.9230769230769229</v>
      </c>
      <c r="I40" s="2">
        <f t="shared" si="21"/>
        <v>1.9230769230769229</v>
      </c>
      <c r="J40" s="2">
        <f t="shared" si="21"/>
        <v>1.9230769230769229</v>
      </c>
      <c r="K40" s="2">
        <f t="shared" si="21"/>
        <v>1.9230769230769229</v>
      </c>
      <c r="L40" s="2">
        <f t="shared" si="21"/>
        <v>1.9230769230769229</v>
      </c>
    </row>
    <row r="41" spans="2:12">
      <c r="D41" s="1"/>
      <c r="E41" s="1"/>
      <c r="F41" s="1"/>
      <c r="G41" s="1"/>
      <c r="H41" s="1"/>
      <c r="I41" s="1"/>
      <c r="J41" s="1"/>
      <c r="K41" s="1"/>
      <c r="L41" s="1"/>
    </row>
    <row r="42" spans="2:12">
      <c r="B42" s="1" t="s">
        <v>24</v>
      </c>
      <c r="C42" s="3">
        <f>C11</f>
        <v>740.38461538461536</v>
      </c>
      <c r="D42" s="3">
        <f t="shared" ref="D42:L42" si="22">D11</f>
        <v>759.61538461538453</v>
      </c>
      <c r="E42" s="3">
        <f t="shared" si="22"/>
        <v>721.15384615384608</v>
      </c>
      <c r="F42" s="3">
        <f t="shared" si="22"/>
        <v>701.92307692307691</v>
      </c>
      <c r="G42" s="3">
        <f t="shared" si="22"/>
        <v>701.92307692307691</v>
      </c>
      <c r="H42" s="3">
        <f t="shared" si="22"/>
        <v>711.53846153846143</v>
      </c>
      <c r="I42" s="3">
        <f t="shared" si="22"/>
        <v>711.53846153846143</v>
      </c>
      <c r="J42" s="3">
        <f t="shared" si="22"/>
        <v>682.69230769230762</v>
      </c>
      <c r="K42" s="3">
        <f t="shared" si="22"/>
        <v>653.84615384615381</v>
      </c>
      <c r="L42" s="3">
        <f t="shared" si="22"/>
        <v>625</v>
      </c>
    </row>
    <row r="43" spans="2:12">
      <c r="B43" s="1" t="s">
        <v>25</v>
      </c>
      <c r="C43" s="3">
        <f t="shared" ref="C43:L43" si="23">C11-C19</f>
        <v>629.32692307692309</v>
      </c>
      <c r="D43" s="3">
        <f t="shared" si="23"/>
        <v>645.67307692307691</v>
      </c>
      <c r="E43" s="3">
        <f t="shared" si="23"/>
        <v>612.98076923076917</v>
      </c>
      <c r="F43" s="3">
        <f t="shared" si="23"/>
        <v>596.63461538461536</v>
      </c>
      <c r="G43" s="3">
        <f t="shared" si="23"/>
        <v>596.63461538461536</v>
      </c>
      <c r="H43" s="3">
        <f t="shared" si="23"/>
        <v>604.80769230769226</v>
      </c>
      <c r="I43" s="3">
        <f t="shared" si="23"/>
        <v>604.80769230769226</v>
      </c>
      <c r="J43" s="3">
        <f t="shared" si="23"/>
        <v>580.28846153846143</v>
      </c>
      <c r="K43" s="3">
        <f t="shared" si="23"/>
        <v>555.76923076923072</v>
      </c>
      <c r="L43" s="3">
        <f t="shared" si="23"/>
        <v>531.25</v>
      </c>
    </row>
    <row r="44" spans="2:12">
      <c r="B44" s="1" t="s">
        <v>10</v>
      </c>
      <c r="C44" s="1">
        <f>C37*C43</f>
        <v>503.46153846153851</v>
      </c>
      <c r="D44" s="1">
        <f t="shared" ref="D44:L44" si="24">D37*D43</f>
        <v>516.53846153846155</v>
      </c>
      <c r="E44" s="1">
        <f t="shared" si="24"/>
        <v>490.38461538461536</v>
      </c>
      <c r="F44" s="1">
        <f t="shared" si="24"/>
        <v>477.30769230769232</v>
      </c>
      <c r="G44" s="1">
        <f t="shared" si="24"/>
        <v>477.30769230769232</v>
      </c>
      <c r="H44" s="1">
        <f t="shared" si="24"/>
        <v>483.84615384615381</v>
      </c>
      <c r="I44" s="1">
        <f t="shared" si="24"/>
        <v>483.84615384615381</v>
      </c>
      <c r="J44" s="1">
        <f t="shared" si="24"/>
        <v>464.23076923076917</v>
      </c>
      <c r="K44" s="1">
        <f t="shared" si="24"/>
        <v>444.61538461538458</v>
      </c>
      <c r="L44" s="1">
        <f t="shared" si="24"/>
        <v>425</v>
      </c>
    </row>
    <row r="45" spans="2:12">
      <c r="D45" s="1"/>
      <c r="E45" s="1"/>
      <c r="F45" s="1"/>
      <c r="G45" s="1"/>
      <c r="H45" s="1"/>
      <c r="I45" s="1"/>
      <c r="J45" s="1"/>
      <c r="K45" s="1"/>
      <c r="L45" s="1"/>
    </row>
    <row r="46" spans="2:12">
      <c r="B46" s="1" t="s">
        <v>22</v>
      </c>
      <c r="C46" s="2">
        <f t="shared" ref="C46:L46" si="25">C18+C19+C16</f>
        <v>385</v>
      </c>
      <c r="D46" s="2">
        <f t="shared" si="25"/>
        <v>394.99999999999983</v>
      </c>
      <c r="E46" s="2">
        <f t="shared" si="25"/>
        <v>374.99999999999994</v>
      </c>
      <c r="F46" s="2">
        <f t="shared" si="25"/>
        <v>365</v>
      </c>
      <c r="G46" s="2">
        <f t="shared" si="25"/>
        <v>365</v>
      </c>
      <c r="H46" s="2">
        <f t="shared" si="25"/>
        <v>369.99999999999989</v>
      </c>
      <c r="I46" s="2">
        <f t="shared" si="25"/>
        <v>369.99999999999989</v>
      </c>
      <c r="J46" s="2">
        <f t="shared" si="25"/>
        <v>354.99999999999989</v>
      </c>
      <c r="K46" s="2">
        <f t="shared" si="25"/>
        <v>339.99999999999989</v>
      </c>
      <c r="L46" s="2">
        <f t="shared" si="25"/>
        <v>324.99999999999994</v>
      </c>
    </row>
    <row r="47" spans="2:12">
      <c r="B47" s="1" t="s">
        <v>23</v>
      </c>
      <c r="C47" s="2">
        <f>C13+C14+C15</f>
        <v>385</v>
      </c>
      <c r="D47" s="2">
        <f t="shared" ref="D47:L47" si="26">D13+D14+D15</f>
        <v>395</v>
      </c>
      <c r="E47" s="2">
        <f t="shared" si="26"/>
        <v>375</v>
      </c>
      <c r="F47" s="2">
        <f t="shared" si="26"/>
        <v>365</v>
      </c>
      <c r="G47" s="2">
        <f t="shared" si="26"/>
        <v>365</v>
      </c>
      <c r="H47" s="2">
        <f t="shared" si="26"/>
        <v>370</v>
      </c>
      <c r="I47" s="2">
        <f t="shared" si="26"/>
        <v>370</v>
      </c>
      <c r="J47" s="2">
        <f t="shared" si="26"/>
        <v>355</v>
      </c>
      <c r="K47" s="2">
        <f t="shared" si="26"/>
        <v>340</v>
      </c>
      <c r="L47" s="2">
        <f t="shared" si="26"/>
        <v>325</v>
      </c>
    </row>
    <row r="49" spans="1:12">
      <c r="C49" s="11" t="s">
        <v>27</v>
      </c>
      <c r="D49" s="11" t="s">
        <v>28</v>
      </c>
      <c r="E49" s="11" t="s">
        <v>29</v>
      </c>
      <c r="F49" s="11" t="s">
        <v>30</v>
      </c>
      <c r="G49" s="11" t="s">
        <v>31</v>
      </c>
      <c r="H49" s="11" t="s">
        <v>32</v>
      </c>
      <c r="I49" s="11" t="s">
        <v>53</v>
      </c>
      <c r="J49" s="11" t="s">
        <v>54</v>
      </c>
      <c r="K49" s="11" t="s">
        <v>55</v>
      </c>
      <c r="L49" s="11" t="s">
        <v>56</v>
      </c>
    </row>
    <row r="50" spans="1:12">
      <c r="A50" t="s">
        <v>57</v>
      </c>
      <c r="C50" s="1" t="str">
        <f t="shared" ref="C50:L50" si="27">IF(C27&gt;0,"Deficit","Surplus")</f>
        <v>Surplus</v>
      </c>
      <c r="D50" s="1" t="str">
        <f t="shared" si="27"/>
        <v>Surplus</v>
      </c>
      <c r="E50" s="1" t="str">
        <f t="shared" si="27"/>
        <v>Surplus</v>
      </c>
      <c r="F50" s="1" t="str">
        <f t="shared" si="27"/>
        <v>Surplus</v>
      </c>
      <c r="G50" s="1" t="str">
        <f t="shared" si="27"/>
        <v>Deficit</v>
      </c>
      <c r="H50" s="1" t="str">
        <f t="shared" si="27"/>
        <v>Deficit</v>
      </c>
      <c r="I50" s="1" t="str">
        <f t="shared" si="27"/>
        <v>Deficit</v>
      </c>
      <c r="J50" s="1" t="str">
        <f t="shared" si="27"/>
        <v>Deficit</v>
      </c>
      <c r="K50" s="1" t="str">
        <f t="shared" si="27"/>
        <v>Deficit</v>
      </c>
      <c r="L50" s="1" t="str">
        <f t="shared" si="27"/>
        <v>Deficit</v>
      </c>
    </row>
    <row r="51" spans="1:12">
      <c r="A51" t="s">
        <v>2</v>
      </c>
      <c r="C51" s="1" t="str">
        <f t="shared" ref="C51:L51" si="28">IF(C28&lt;0,"Deficit","Surplus")</f>
        <v>Deficit</v>
      </c>
      <c r="D51" s="1" t="str">
        <f t="shared" si="28"/>
        <v>Deficit</v>
      </c>
      <c r="E51" s="1" t="str">
        <f t="shared" si="28"/>
        <v>Deficit</v>
      </c>
      <c r="F51" s="1" t="str">
        <f t="shared" si="28"/>
        <v>Deficit</v>
      </c>
      <c r="G51" s="1" t="str">
        <f t="shared" si="28"/>
        <v>Deficit</v>
      </c>
      <c r="H51" s="1" t="str">
        <f t="shared" si="28"/>
        <v>Deficit</v>
      </c>
      <c r="I51" s="1" t="str">
        <f t="shared" si="28"/>
        <v>Deficit</v>
      </c>
      <c r="J51" s="1" t="str">
        <f t="shared" si="28"/>
        <v>Deficit</v>
      </c>
      <c r="K51" s="1" t="str">
        <f t="shared" si="28"/>
        <v>Deficit</v>
      </c>
      <c r="L51" s="1" t="str">
        <f t="shared" si="28"/>
        <v>Deficit</v>
      </c>
    </row>
    <row r="52" spans="1:12">
      <c r="A52" t="s">
        <v>48</v>
      </c>
      <c r="C52" s="1" t="str">
        <f t="shared" ref="C52:L52" si="29">IF(C29&gt;0,"Deficit","Surplus")</f>
        <v>Deficit</v>
      </c>
      <c r="D52" s="1" t="str">
        <f t="shared" si="29"/>
        <v>Deficit</v>
      </c>
      <c r="E52" s="1" t="str">
        <f t="shared" si="29"/>
        <v>Deficit</v>
      </c>
      <c r="F52" s="1" t="str">
        <f t="shared" si="29"/>
        <v>Deficit</v>
      </c>
      <c r="G52" s="1" t="str">
        <f t="shared" si="29"/>
        <v>Deficit</v>
      </c>
      <c r="H52" s="1" t="str">
        <f t="shared" si="29"/>
        <v>Surplus</v>
      </c>
      <c r="I52" s="1" t="str">
        <f t="shared" si="29"/>
        <v>Surplus</v>
      </c>
      <c r="J52" s="1" t="str">
        <f t="shared" si="29"/>
        <v>Surplus</v>
      </c>
      <c r="K52" s="1" t="str">
        <f t="shared" si="29"/>
        <v>Surplus</v>
      </c>
      <c r="L52" s="1" t="str">
        <f t="shared" si="29"/>
        <v>Surplus</v>
      </c>
    </row>
    <row r="53" spans="1:12">
      <c r="A53" t="s">
        <v>26</v>
      </c>
      <c r="D53" s="1" t="str">
        <f>IF(D21&gt;0,"growth","decline")</f>
        <v>growth</v>
      </c>
      <c r="E53" s="1" t="str">
        <f t="shared" ref="E53:L53" si="30">IF(E21&gt;0,"growth","decline")</f>
        <v>decline</v>
      </c>
      <c r="F53" s="1" t="str">
        <f t="shared" si="30"/>
        <v>decline</v>
      </c>
      <c r="G53" s="1" t="str">
        <f t="shared" si="30"/>
        <v>decline</v>
      </c>
      <c r="H53" s="1" t="str">
        <f t="shared" si="30"/>
        <v>growth</v>
      </c>
      <c r="I53" s="1" t="str">
        <f t="shared" si="30"/>
        <v>decline</v>
      </c>
      <c r="J53" s="1" t="str">
        <f t="shared" si="30"/>
        <v>decline</v>
      </c>
      <c r="K53" s="1" t="str">
        <f t="shared" si="30"/>
        <v>decline</v>
      </c>
      <c r="L53" s="1" t="str">
        <f t="shared" si="30"/>
        <v>decline</v>
      </c>
    </row>
    <row r="54" spans="1:12">
      <c r="A54" t="s">
        <v>58</v>
      </c>
      <c r="D54" s="1"/>
      <c r="E54" t="str">
        <f t="shared" ref="E54:L54" si="31">IF(AND(D21&lt;0,E21&lt;0),"Recession","")</f>
        <v/>
      </c>
      <c r="F54" t="str">
        <f t="shared" si="31"/>
        <v>Recession</v>
      </c>
      <c r="G54" t="str">
        <f t="shared" si="31"/>
        <v/>
      </c>
      <c r="H54" t="str">
        <f t="shared" si="31"/>
        <v/>
      </c>
      <c r="I54" t="str">
        <f t="shared" si="31"/>
        <v/>
      </c>
      <c r="J54" t="str">
        <f t="shared" si="31"/>
        <v/>
      </c>
      <c r="K54" t="str">
        <f t="shared" si="31"/>
        <v>Recession</v>
      </c>
      <c r="L54" t="str">
        <f t="shared" si="31"/>
        <v>Recession</v>
      </c>
    </row>
    <row r="55" spans="1:12">
      <c r="D55" s="1"/>
    </row>
    <row r="56" spans="1:12">
      <c r="A56" t="s">
        <v>59</v>
      </c>
      <c r="C56" s="1">
        <v>3</v>
      </c>
      <c r="D56">
        <v>3</v>
      </c>
      <c r="E56">
        <v>3</v>
      </c>
      <c r="F56">
        <v>3</v>
      </c>
      <c r="G56">
        <v>3</v>
      </c>
      <c r="H56">
        <v>3</v>
      </c>
      <c r="I56">
        <v>3</v>
      </c>
      <c r="J56">
        <v>3</v>
      </c>
      <c r="K56">
        <v>3</v>
      </c>
      <c r="L56">
        <v>3</v>
      </c>
    </row>
    <row r="57" spans="1:12"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M23"/>
  <sheetViews>
    <sheetView topLeftCell="A31" workbookViewId="0">
      <selection activeCell="Q39" sqref="Q39"/>
    </sheetView>
  </sheetViews>
  <sheetFormatPr defaultRowHeight="14.3"/>
  <sheetData>
    <row r="3" spans="3:13">
      <c r="C3" s="13">
        <v>740.38461538461536</v>
      </c>
      <c r="D3" s="13">
        <v>503.46153846153845</v>
      </c>
      <c r="E3" s="13">
        <v>145</v>
      </c>
      <c r="F3" s="13">
        <v>100</v>
      </c>
      <c r="G3" s="13">
        <v>140</v>
      </c>
      <c r="H3" s="13">
        <v>148.07692307692307</v>
      </c>
      <c r="I3" s="13">
        <v>125.86538461538464</v>
      </c>
      <c r="J3" s="13">
        <v>111.05769230769231</v>
      </c>
      <c r="K3" s="12"/>
      <c r="L3" s="12"/>
      <c r="M3" s="12"/>
    </row>
    <row r="4" spans="3:13">
      <c r="C4" s="13">
        <v>759.61538461538453</v>
      </c>
      <c r="D4" s="13">
        <v>516.53846153846155</v>
      </c>
      <c r="E4" s="13">
        <v>155</v>
      </c>
      <c r="F4" s="13">
        <v>100</v>
      </c>
      <c r="G4" s="13">
        <v>140</v>
      </c>
      <c r="H4" s="13">
        <v>151.92307692307691</v>
      </c>
      <c r="I4" s="13">
        <v>129.13461538461524</v>
      </c>
      <c r="J4" s="13">
        <v>113.94230769230768</v>
      </c>
      <c r="K4" s="12">
        <v>2.5974025974025894</v>
      </c>
      <c r="L4" s="12">
        <v>3.5587188612099672</v>
      </c>
      <c r="M4" s="12">
        <v>0</v>
      </c>
    </row>
    <row r="5" spans="3:13">
      <c r="C5" s="13">
        <v>721.15384615384608</v>
      </c>
      <c r="D5" s="13">
        <v>490.38461538461536</v>
      </c>
      <c r="E5" s="13">
        <v>140</v>
      </c>
      <c r="F5" s="13">
        <v>100</v>
      </c>
      <c r="G5" s="13">
        <v>135</v>
      </c>
      <c r="H5" s="13">
        <v>144.23076923076923</v>
      </c>
      <c r="I5" s="13">
        <v>122.59615384615381</v>
      </c>
      <c r="J5" s="13">
        <v>108.17307692307691</v>
      </c>
      <c r="K5" s="12">
        <v>-5.0632911392405058</v>
      </c>
      <c r="L5" s="12">
        <v>-6.1282932416953084</v>
      </c>
      <c r="M5" s="12">
        <v>0</v>
      </c>
    </row>
    <row r="6" spans="3:13">
      <c r="C6" s="13">
        <v>701.92307692307691</v>
      </c>
      <c r="D6" s="13">
        <v>477.30769230769232</v>
      </c>
      <c r="E6" s="13">
        <v>130</v>
      </c>
      <c r="F6" s="13">
        <v>105</v>
      </c>
      <c r="G6" s="13">
        <v>130</v>
      </c>
      <c r="H6" s="13">
        <v>140.38461538461539</v>
      </c>
      <c r="I6" s="13">
        <v>119.32692307692304</v>
      </c>
      <c r="J6" s="13">
        <v>105.28846153846153</v>
      </c>
      <c r="K6" s="12">
        <v>-2.6666666666666585</v>
      </c>
      <c r="L6" s="12">
        <v>-3.6607687614398872</v>
      </c>
      <c r="M6" s="12">
        <v>5</v>
      </c>
    </row>
    <row r="7" spans="3:13">
      <c r="C7" s="13">
        <v>701.92307692307691</v>
      </c>
      <c r="D7" s="13">
        <v>477.30769230769232</v>
      </c>
      <c r="E7" s="13">
        <v>120</v>
      </c>
      <c r="F7" s="13">
        <v>120</v>
      </c>
      <c r="G7" s="13">
        <v>125</v>
      </c>
      <c r="H7" s="13">
        <v>140.38461538461539</v>
      </c>
      <c r="I7" s="13">
        <v>119.32692307692304</v>
      </c>
      <c r="J7" s="13">
        <v>105.28846153846153</v>
      </c>
      <c r="K7" s="12">
        <v>0</v>
      </c>
      <c r="L7" s="12">
        <v>-1.6466117796073463</v>
      </c>
      <c r="M7" s="12">
        <v>14.285714285714285</v>
      </c>
    </row>
    <row r="8" spans="3:13">
      <c r="C8" s="13">
        <v>711.53846153846143</v>
      </c>
      <c r="D8" s="13">
        <v>483.84615384615381</v>
      </c>
      <c r="E8" s="13">
        <v>110</v>
      </c>
      <c r="F8" s="13">
        <v>135</v>
      </c>
      <c r="G8" s="13">
        <v>125</v>
      </c>
      <c r="H8" s="13">
        <v>142.30769230769229</v>
      </c>
      <c r="I8" s="13">
        <v>120.96153846153834</v>
      </c>
      <c r="J8" s="13">
        <v>106.73076923076921</v>
      </c>
      <c r="K8" s="12">
        <v>1.3698630136986178</v>
      </c>
      <c r="L8" s="12">
        <v>-0.57952350289763499</v>
      </c>
      <c r="M8" s="12">
        <v>12.5</v>
      </c>
    </row>
    <row r="9" spans="3:13">
      <c r="C9" s="13">
        <v>730.76923076923072</v>
      </c>
      <c r="D9" s="13">
        <v>496.92307692307691</v>
      </c>
      <c r="E9" s="13">
        <v>115</v>
      </c>
      <c r="F9" s="13">
        <v>140</v>
      </c>
      <c r="G9" s="13">
        <v>125</v>
      </c>
      <c r="H9" s="13">
        <v>146.15384615384616</v>
      </c>
      <c r="I9" s="13">
        <v>124.23076923076917</v>
      </c>
      <c r="J9" s="13">
        <v>109.6153846153846</v>
      </c>
      <c r="K9" s="12">
        <v>2.7027027027027106</v>
      </c>
      <c r="L9" s="12">
        <v>3.0440414507772053</v>
      </c>
      <c r="M9" s="12">
        <v>3.7037037037037033</v>
      </c>
    </row>
    <row r="10" spans="3:13">
      <c r="C10" s="13">
        <v>759.61538461538453</v>
      </c>
      <c r="D10" s="13">
        <v>516.53846153846155</v>
      </c>
      <c r="E10" s="13">
        <v>120</v>
      </c>
      <c r="F10" s="13">
        <v>145</v>
      </c>
      <c r="G10" s="13">
        <v>130</v>
      </c>
      <c r="H10" s="13">
        <v>151.92307692307691</v>
      </c>
      <c r="I10" s="13">
        <v>129.13461538461524</v>
      </c>
      <c r="J10" s="13">
        <v>113.94230769230768</v>
      </c>
      <c r="K10" s="12">
        <v>3.9473684210526274</v>
      </c>
      <c r="L10" s="12">
        <v>4.0226272784412362</v>
      </c>
      <c r="M10" s="12">
        <v>3.5714285714285712</v>
      </c>
    </row>
    <row r="11" spans="3:13">
      <c r="C11" s="13">
        <v>788.46153846153834</v>
      </c>
      <c r="D11" s="13">
        <v>536.15384615384608</v>
      </c>
      <c r="E11" s="13">
        <v>130</v>
      </c>
      <c r="F11" s="13">
        <v>145</v>
      </c>
      <c r="G11" s="13">
        <v>135</v>
      </c>
      <c r="H11" s="13">
        <v>157.69230769230768</v>
      </c>
      <c r="I11" s="13">
        <v>134.03846153846155</v>
      </c>
      <c r="J11" s="13">
        <v>118.26923076923075</v>
      </c>
      <c r="K11" s="12">
        <v>3.7974683544303756</v>
      </c>
      <c r="L11" s="12">
        <v>4.6525679758308023</v>
      </c>
      <c r="M11" s="12">
        <v>0</v>
      </c>
    </row>
    <row r="12" spans="3:13">
      <c r="C12" s="13">
        <v>807.69230769230762</v>
      </c>
      <c r="D12" s="13">
        <v>549.23076923076917</v>
      </c>
      <c r="E12" s="13">
        <v>135</v>
      </c>
      <c r="F12" s="13">
        <v>145</v>
      </c>
      <c r="G12" s="13">
        <v>140</v>
      </c>
      <c r="H12" s="13">
        <v>161.53846153846155</v>
      </c>
      <c r="I12" s="13">
        <v>137.30769230769226</v>
      </c>
      <c r="J12" s="13">
        <v>121.15384615384613</v>
      </c>
      <c r="K12" s="12">
        <v>2.4390243902439095</v>
      </c>
      <c r="L12" s="12">
        <v>2.7136258660508115</v>
      </c>
      <c r="M12" s="12">
        <v>0</v>
      </c>
    </row>
    <row r="14" spans="3:13">
      <c r="C14" s="13">
        <v>740.38461538461536</v>
      </c>
      <c r="D14" s="13">
        <v>503.46153846153845</v>
      </c>
      <c r="E14" s="13">
        <v>145</v>
      </c>
      <c r="F14" s="13">
        <v>100</v>
      </c>
      <c r="G14" s="13">
        <v>140</v>
      </c>
      <c r="H14" s="13">
        <v>148.07692307692307</v>
      </c>
      <c r="I14" s="13">
        <v>125.86538461538464</v>
      </c>
      <c r="J14" s="13">
        <v>111.05769230769231</v>
      </c>
      <c r="K14" s="13"/>
      <c r="L14" s="13"/>
      <c r="M14" s="13"/>
    </row>
    <row r="15" spans="3:13">
      <c r="C15" s="13">
        <v>759.61538461538453</v>
      </c>
      <c r="D15" s="13">
        <v>516.53846153846155</v>
      </c>
      <c r="E15" s="13">
        <v>155</v>
      </c>
      <c r="F15" s="13">
        <v>100</v>
      </c>
      <c r="G15" s="13">
        <v>140</v>
      </c>
      <c r="H15" s="13">
        <v>151.92307692307691</v>
      </c>
      <c r="I15" s="13">
        <v>129.13461538461524</v>
      </c>
      <c r="J15" s="13">
        <v>113.94230769230768</v>
      </c>
      <c r="K15" s="12">
        <v>2.5974025974025894</v>
      </c>
      <c r="L15" s="12">
        <v>3.5587188612099672</v>
      </c>
      <c r="M15" s="12">
        <v>0</v>
      </c>
    </row>
    <row r="16" spans="3:13">
      <c r="C16" s="13">
        <v>721.15384615384608</v>
      </c>
      <c r="D16" s="13">
        <v>490.38461538461536</v>
      </c>
      <c r="E16" s="13">
        <v>140</v>
      </c>
      <c r="F16" s="13">
        <v>100</v>
      </c>
      <c r="G16" s="13">
        <v>135</v>
      </c>
      <c r="H16" s="13">
        <v>144.23076923076923</v>
      </c>
      <c r="I16" s="13">
        <v>122.59615384615381</v>
      </c>
      <c r="J16" s="13">
        <v>108.17307692307691</v>
      </c>
      <c r="K16" s="12">
        <v>-5.0632911392405058</v>
      </c>
      <c r="L16" s="12">
        <v>-6.1282932416953084</v>
      </c>
      <c r="M16" s="12">
        <v>0</v>
      </c>
    </row>
    <row r="17" spans="3:13">
      <c r="C17" s="13">
        <v>701.92307692307691</v>
      </c>
      <c r="D17" s="13">
        <v>477.30769230769232</v>
      </c>
      <c r="E17" s="13">
        <v>130</v>
      </c>
      <c r="F17" s="13">
        <v>105</v>
      </c>
      <c r="G17" s="13">
        <v>130</v>
      </c>
      <c r="H17" s="13">
        <v>140.38461538461539</v>
      </c>
      <c r="I17" s="13">
        <v>119.32692307692304</v>
      </c>
      <c r="J17" s="13">
        <v>105.28846153846153</v>
      </c>
      <c r="K17" s="12">
        <v>-2.6666666666666585</v>
      </c>
      <c r="L17" s="12">
        <v>-3.6607687614398872</v>
      </c>
      <c r="M17" s="12">
        <v>120</v>
      </c>
    </row>
    <row r="18" spans="3:13">
      <c r="C18" s="13">
        <v>701.92307692307691</v>
      </c>
      <c r="D18" s="13">
        <v>477.30769230769232</v>
      </c>
      <c r="E18" s="13">
        <v>120</v>
      </c>
      <c r="F18" s="13">
        <v>120</v>
      </c>
      <c r="G18" s="13">
        <v>125</v>
      </c>
      <c r="H18" s="13">
        <v>140.38461538461539</v>
      </c>
      <c r="I18" s="13">
        <v>119.32692307692304</v>
      </c>
      <c r="J18" s="13">
        <v>105.28846153846153</v>
      </c>
      <c r="K18" s="12">
        <v>0</v>
      </c>
      <c r="L18" s="12">
        <v>-1.6466117796073463</v>
      </c>
      <c r="M18" s="12">
        <v>14.285714285714285</v>
      </c>
    </row>
    <row r="19" spans="3:13">
      <c r="C19" s="13">
        <v>711.53846153846143</v>
      </c>
      <c r="D19" s="13">
        <v>483.84615384615381</v>
      </c>
      <c r="E19" s="13">
        <v>110</v>
      </c>
      <c r="F19" s="13">
        <v>135</v>
      </c>
      <c r="G19" s="13">
        <v>125</v>
      </c>
      <c r="H19" s="13">
        <v>142.30769230769229</v>
      </c>
      <c r="I19" s="13">
        <v>120.96153846153834</v>
      </c>
      <c r="J19" s="13">
        <v>106.73076923076921</v>
      </c>
      <c r="K19" s="12">
        <v>1.3698630136986178</v>
      </c>
      <c r="L19" s="12">
        <v>-0.57952350289763499</v>
      </c>
      <c r="M19" s="12">
        <v>12.5</v>
      </c>
    </row>
    <row r="20" spans="3:13">
      <c r="C20" s="13">
        <v>711.53846153846143</v>
      </c>
      <c r="D20" s="13">
        <v>483.84615384615381</v>
      </c>
      <c r="E20" s="13">
        <v>115</v>
      </c>
      <c r="F20" s="13">
        <v>130</v>
      </c>
      <c r="G20" s="13">
        <v>125</v>
      </c>
      <c r="H20" s="13">
        <v>142.30769230769229</v>
      </c>
      <c r="I20" s="13">
        <v>120.96153846153834</v>
      </c>
      <c r="J20" s="13">
        <v>106.73076923076921</v>
      </c>
      <c r="K20" s="12">
        <v>0</v>
      </c>
      <c r="L20" s="12">
        <v>0.84196891191709855</v>
      </c>
      <c r="M20" s="12">
        <v>-3.7037037037037033</v>
      </c>
    </row>
    <row r="21" spans="3:13">
      <c r="C21" s="13">
        <v>682.69230769230762</v>
      </c>
      <c r="D21" s="13">
        <v>464.23076923076923</v>
      </c>
      <c r="E21" s="13">
        <v>110</v>
      </c>
      <c r="F21" s="13">
        <v>125</v>
      </c>
      <c r="G21" s="13">
        <v>120</v>
      </c>
      <c r="H21" s="13">
        <v>136.53846153846152</v>
      </c>
      <c r="I21" s="13">
        <v>116.05769230769221</v>
      </c>
      <c r="J21" s="13">
        <v>102.40384615384615</v>
      </c>
      <c r="K21" s="12">
        <v>-4.0540540540540491</v>
      </c>
      <c r="L21" s="12">
        <v>-4.1104688503532287</v>
      </c>
      <c r="M21" s="12">
        <v>-3.8461538461538463</v>
      </c>
    </row>
    <row r="22" spans="3:13">
      <c r="C22" s="13">
        <v>653.84615384615381</v>
      </c>
      <c r="D22" s="13">
        <v>444.61538461538464</v>
      </c>
      <c r="E22" s="13">
        <v>105</v>
      </c>
      <c r="F22" s="13">
        <v>120</v>
      </c>
      <c r="G22" s="13">
        <v>115</v>
      </c>
      <c r="H22" s="13">
        <v>130.76923076923077</v>
      </c>
      <c r="I22" s="13">
        <v>111.15384615384608</v>
      </c>
      <c r="J22" s="13">
        <v>98.076923076923066</v>
      </c>
      <c r="K22" s="12">
        <v>-4.2253521126760516</v>
      </c>
      <c r="L22" s="12">
        <v>-4.2866711319490998</v>
      </c>
      <c r="M22" s="12">
        <v>-4</v>
      </c>
    </row>
    <row r="23" spans="3:13">
      <c r="C23" s="13">
        <v>625</v>
      </c>
      <c r="D23" s="13">
        <v>425.00000000000006</v>
      </c>
      <c r="E23" s="13">
        <v>100</v>
      </c>
      <c r="F23" s="13">
        <v>115</v>
      </c>
      <c r="G23" s="13">
        <v>110</v>
      </c>
      <c r="H23" s="13">
        <v>125</v>
      </c>
      <c r="I23" s="13">
        <v>106.24999999999994</v>
      </c>
      <c r="J23" s="13">
        <v>93.75</v>
      </c>
      <c r="K23" s="12">
        <v>-4.4117647058823479</v>
      </c>
      <c r="L23" s="12">
        <v>-4.4786564030790812</v>
      </c>
      <c r="M23" s="12">
        <v>-4.1666666666666661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Basic_model</vt:lpstr>
      <vt:lpstr>No_Fiscal_Rule</vt:lpstr>
      <vt:lpstr>Maastricht_rule</vt:lpstr>
      <vt:lpstr>Sheet1</vt:lpstr>
    </vt:vector>
  </TitlesOfParts>
  <Company>Centre of Full Employment and Equity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Mitchell</dc:creator>
  <cp:lastModifiedBy>Bill Mitchell</cp:lastModifiedBy>
  <dcterms:created xsi:type="dcterms:W3CDTF">2010-03-21T05:40:02Z</dcterms:created>
  <dcterms:modified xsi:type="dcterms:W3CDTF">2010-09-30T05:25:21Z</dcterms:modified>
</cp:coreProperties>
</file>